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5480" windowHeight="8190" activeTab="1"/>
  </bookViews>
  <sheets>
    <sheet name="Coût_Gestion en interne" sheetId="1" r:id="rId1"/>
    <sheet name="Coût_Gestion externalisée" sheetId="2" r:id="rId2"/>
    <sheet name="Feuil1" sheetId="3" r:id="rId3"/>
  </sheets>
  <definedNames>
    <definedName name="Z_E717C95D_6DDB_44F5_BAA3_4ABDE2729EC0_.wvu.PrintArea" localSheetId="0" hidden="1">'Coût_Gestion en interne'!$A$1:$C$117</definedName>
    <definedName name="Z_E717C95D_6DDB_44F5_BAA3_4ABDE2729EC0_.wvu.PrintArea" localSheetId="1" hidden="1">'Coût_Gestion externalisée'!$A$1:$D$115</definedName>
    <definedName name="_xlnm.Print_Area" localSheetId="0">'Coût_Gestion en interne'!$A$1:$C$161</definedName>
    <definedName name="_xlnm.Print_Area" localSheetId="1">'Coût_Gestion externalisée'!$A$1:$D$145</definedName>
    <definedName name="_xlnm.Print_Area" localSheetId="2">'Feuil1'!$A$1:$D$87</definedName>
  </definedNames>
  <calcPr fullCalcOnLoad="1"/>
</workbook>
</file>

<file path=xl/sharedStrings.xml><?xml version="1.0" encoding="utf-8"?>
<sst xmlns="http://schemas.openxmlformats.org/spreadsheetml/2006/main" count="760" uniqueCount="346">
  <si>
    <t xml:space="preserve">               - Bureau du personnel chargé des archives ou intervenant dans l'activité  (m2)</t>
  </si>
  <si>
    <t xml:space="preserve">               - Local servant de salle de tri (travaux de traitement des archives : tri, classement, archivage) (m2)</t>
  </si>
  <si>
    <t xml:space="preserve">               - Local dédié à la destruction des archives  (m2)</t>
  </si>
  <si>
    <t xml:space="preserve">               - Local servant de salle de consultation des archives  (m2)</t>
  </si>
  <si>
    <t>- Volume existant de conservation : Capacité totale des archives conservées en mètre linéaire (ml)</t>
  </si>
  <si>
    <t>- Espace existant de gestion : Surface totale utilisée pour l'activité de gestion des archives (bureau du personnel + éventuellement salle de tri, salle de consultation, local dédié à la destruction des archives, etc.) en mètre carré (m2)</t>
  </si>
  <si>
    <r>
      <t xml:space="preserve">- Coût annuel brut de l'espace existant de conservation : 
</t>
    </r>
    <r>
      <rPr>
        <sz val="8"/>
        <color indexed="8"/>
        <rFont val="Calibri"/>
        <family val="0"/>
      </rPr>
      <t>Achat, construction (amortissement, crédit : valeur brute tout frais confondu) + Charges de fonctionnement (Location et charge locative (s'il y a lieu), électricité, eau, taxe foncière, assurance, entretien, maintenance, travaux, etc.)</t>
    </r>
  </si>
  <si>
    <t>- Volume d'accroissement de conservation  : Evolution sur l'accroissement en volume des archives à conserver (en nombre de ml annuel supplémentaire)</t>
  </si>
  <si>
    <t>- Espace existant de conservation : Surface totale utilisés pour l'activité de conservation des archives (espace de stockage des archives en mètre carré) (m2)</t>
  </si>
  <si>
    <t>- Espace d'accroissement de conservation : Evolution sur l'accroissement en espace des archives à conserver (en nombre de m2 annuel supplémentaire)</t>
  </si>
  <si>
    <r>
      <t xml:space="preserve">- Coût annuel brut d'acquisition des rayonnages de conservation des archives (conservation de l'existant) : 
</t>
    </r>
    <r>
      <rPr>
        <sz val="8"/>
        <color indexed="8"/>
        <rFont val="Calibri"/>
        <family val="0"/>
      </rPr>
      <t>Achat, construction (amortissement, crédit : valeur brute tout frais confondu) ou location (annuelle : valeur brute tout frais confondu)</t>
    </r>
  </si>
  <si>
    <r>
      <t xml:space="preserve">- Coût annuel brut de l'espace d'accroissement de conservation à acquérir : 
</t>
    </r>
    <r>
      <rPr>
        <sz val="8"/>
        <color indexed="8"/>
        <rFont val="Calibri"/>
        <family val="0"/>
      </rPr>
      <t>Achat, construction (amortissement, crédit : valeur brute tout frais confondu) + Charges de fonctionnement (Location et charge locative (s'il y a lieu), électricité, eau, taxe foncière, assurance, entretien, maintenance, travaux, etc.)</t>
    </r>
  </si>
  <si>
    <r>
      <t xml:space="preserve">- Coût annuel brut des rayonnages de conservation des archives à acquérir (conservation de l'accroissement) : 
</t>
    </r>
    <r>
      <rPr>
        <sz val="8"/>
        <color indexed="8"/>
        <rFont val="Calibri"/>
        <family val="0"/>
      </rPr>
      <t>Achat, construction (amortissement, crédit : valeur brute tout frais confondu) ou location (annuelle : valeur brute tout frais confondu)</t>
    </r>
  </si>
  <si>
    <t>- Coût annuel brut d'acquisition des équipements de conservation et de sécurité (pour la conservation de l'existant) : 
Climatisation, système de protection (intrusion, incendie)</t>
  </si>
  <si>
    <t>- Conteneurs archives : quantité ayant été consommée pour conditionner l'arriéré</t>
  </si>
  <si>
    <t>- Boîtes archives : quantité ayant été consommée pour conditionner l'arriéré</t>
  </si>
  <si>
    <t>2.1.1.1) Coût ayant été consacré aux travaux de conditionnement de l'arriéré des archives</t>
  </si>
  <si>
    <t>- Volume existant de destruction : Nombre de destruction annuelle des archives périmées en mètre linéaire (ml)</t>
  </si>
  <si>
    <t>NOTA : APRES L'EXTERNALISATION DE LA CONSERVATION DES ARCHIVES CHEZ LE PRESTATAIRE : 
1) LES LOCAUX DEDIES A LA CONSERVATION DES ARCHIVES SONT LIBERES ET REUTILISABLES. IL PEUT SUBSISTER UN LOCAL TAMPON PERMETTANT DE CONSERVER L'ACCROISSEMENT ANNUEL.
2) SEULS LES BUREAUX DU PERSONNEL SUBSISTENT, TOUS LES AUTRES LOCAUX DEDIES A LA GESTION DES ARCHIVES SONT LIBERES ET REUTILISABLES.
3) LE MATERIEL DEDIES A LA CONSERVATION DES ARCHIVES (RAYONNAGE) PEUT ETRE CEDE OU REVENDU.
4) LE PERSONNEL CHARGE EN INTERNE DE L'ENTRETIEN-MAINTENANCE DES LOCAUX DEDIES A LA CONSERVATION DES ARCHIVES EST RECENTRE SUR SON COEUR DE METIER.</t>
  </si>
  <si>
    <r>
      <t xml:space="preserve">               - Local servant de salle de tri (travaux de traitement des archives : tri, classement, archivage)
                 (m2) </t>
    </r>
    <r>
      <rPr>
        <sz val="10"/>
        <color indexed="12"/>
        <rFont val="Calibri"/>
        <family val="0"/>
      </rPr>
      <t xml:space="preserve"> ESPACE EXTERNALISE CHEZ LE PRESTATAIRE</t>
    </r>
  </si>
  <si>
    <r>
      <t xml:space="preserve">               - Local dédié à la destruction des archives  (m2)
              </t>
    </r>
    <r>
      <rPr>
        <sz val="10"/>
        <color indexed="12"/>
        <rFont val="Calibri"/>
        <family val="0"/>
      </rPr>
      <t xml:space="preserve">              ESPACE EXTERNALISE CHEZ LE PRESTATAIRE</t>
    </r>
  </si>
  <si>
    <r>
      <t xml:space="preserve">               - Local servant de salle de consultation des archives  (m2)
             </t>
    </r>
    <r>
      <rPr>
        <sz val="10"/>
        <color indexed="12"/>
        <rFont val="Calibri"/>
        <family val="0"/>
      </rPr>
      <t xml:space="preserve">               ESPACE EXTERNALISE CHEZ LE PRESTATAIRE</t>
    </r>
  </si>
  <si>
    <r>
      <t xml:space="preserve">- Espace existant de conservation : Surface totale utilisés pour l'activité de conservation des archives (espace de stockage des archives en mètre carré) (m2)
                                 </t>
    </r>
    <r>
      <rPr>
        <sz val="10"/>
        <color indexed="12"/>
        <rFont val="Calibri"/>
        <family val="0"/>
      </rPr>
      <t>ESPACE EXTERNALISE CHEZ LE PRESTATAIRE</t>
    </r>
  </si>
  <si>
    <r>
      <t xml:space="preserve">- Espace d'accroissement de conservation : Evolution sur l'accroissement en espace des archives à conserver (en nombre de m2 annuel supplémentaire)
                                </t>
    </r>
    <r>
      <rPr>
        <sz val="10"/>
        <color indexed="12"/>
        <rFont val="Calibri"/>
        <family val="0"/>
      </rPr>
      <t>ESPACE EXTERNALISE CHEZ LE PRESTATAIRE</t>
    </r>
  </si>
  <si>
    <r>
      <t>- Espace existant de gestion : Surface totale utilisée pour l'activité de gestion des archives (bureau du personnel + éventuellement salle de tri, salle de consultation, local dédié à la destruction des archives, etc.) en mètre carré (m2)</t>
    </r>
    <r>
      <rPr>
        <sz val="10"/>
        <color indexed="8"/>
        <rFont val="Calibri"/>
        <family val="0"/>
      </rPr>
      <t xml:space="preserve">
       </t>
    </r>
    <r>
      <rPr>
        <sz val="10"/>
        <color indexed="12"/>
        <rFont val="Calibri"/>
        <family val="0"/>
      </rPr>
      <t>ESPACE EXTERNALISE CHEZ LE PRESTATAIRE (SAUF BUREAU DU PERSONNEL)</t>
    </r>
  </si>
  <si>
    <t>NOTA : APRES L'EXTERNALISATION DES TRAVAUX DE DESTRUCTION CHEZ LE PRESTATAIRE : 
1) LES LOCAUX DEDIES AUX TRAVAUX DE DESTRUCTION SONT LIBERES ET REUTILISABLES.
2) LE PERSONNEL CHARGE EN INTERNE DES TRAVAUX DE DESTRUCTION EST RECENTRE SUR SON COEUR DE METIER.</t>
  </si>
  <si>
    <t>NOTA : APRES L'EXTERNALISATION DES TRAVAUX D'ARCHIVAGE CHEZ LE PRESTATAIRE : 
1) LES LOCAUX DEDIES AU TRAVAUX D'ARCHIVAGE SONT LIBERES ET REUTILISABLES.
2) LE PERSONNEL CHARGE EN INTERNE DES TRAVAUX D'ARCHIVAGE EST RECENTRE SUR SON COEUR DE METIER.</t>
  </si>
  <si>
    <t>- Destruction conventionnelle (conteneur)</t>
  </si>
  <si>
    <t>- Destruction confidentielle (conteneur)</t>
  </si>
  <si>
    <t>1,50 à 6,50 €</t>
  </si>
  <si>
    <t>5,00 à 10,00 €</t>
  </si>
  <si>
    <t>- Coût annuel brut de la consultation de document</t>
  </si>
  <si>
    <t>- Coût mensuel brut de la consultation de document</t>
  </si>
  <si>
    <t>- Coût mensuel brut au mètre carré de la consultation de document</t>
  </si>
  <si>
    <t>- Coût annuel brut au mètre linéaire de la consultation de document</t>
  </si>
  <si>
    <t>- Coût mensuel brut au mètre linéaire de la consultation de document</t>
  </si>
  <si>
    <t>- Coût annuel brut au mètre carré de la consultation de document</t>
  </si>
  <si>
    <t>- Nombre de mouvement annuel de recherche de document ou dossier (réintegration comprise)</t>
  </si>
  <si>
    <t>- Livraison urgente des originaux sur support papier</t>
  </si>
  <si>
    <t>Accès forfaitaire
 annuel</t>
  </si>
  <si>
    <t>Les prestataires opèrent en général une gratuité du service</t>
  </si>
  <si>
    <t>- Audit, conseil, étude préalable : audit documentaire, flux, quantité, plan de classement, tableau de gestion, charte d'archivage, etc. (Estimation en nombre de personnes)</t>
  </si>
  <si>
    <t>- Audit, conseil, étude préalable : audit documentaire, flux, quantité, plan de classement, tableau de gestion, charte d'archivage, etc. (Estimation en nombre de jours ouvrables)</t>
  </si>
  <si>
    <t>- Mission d'archivage : tri, classement, saisie informatique d'inventaire, conditionnement, cotation, 
autres travaux d'archivage  (Estimation en nombre de personnes)</t>
  </si>
  <si>
    <t>- Mission d'archivage : tri, classement, saisie informatique d'inventaire, conditionnement, cotation, 
autres travaux d'archivage  (Estimation en nombre de jours ouvrables)</t>
  </si>
  <si>
    <r>
      <t xml:space="preserve">- Audit, conseil, étude préalable : audit documentaire, flux, quantité, plan de classement, tableau de gestion, charte d'archivage, etc. (Estimation en nombre de personnes) </t>
    </r>
    <r>
      <rPr>
        <b/>
        <sz val="10"/>
        <color indexed="8"/>
        <rFont val="Calibri"/>
        <family val="0"/>
      </rPr>
      <t>(Prestation déjà prise en compte au niveau du traitement de l'arriéré)</t>
    </r>
  </si>
  <si>
    <r>
      <t xml:space="preserve">- Audit, conseil, étude préalable : audit documentaire, flux, quantité, plan de classement, tableau de gestion, charte d'archivage, etc. (Estimation en nombre de jours ouvrables) </t>
    </r>
    <r>
      <rPr>
        <b/>
        <sz val="10"/>
        <color indexed="8"/>
        <rFont val="Calibri"/>
        <family val="0"/>
      </rPr>
      <t>(Prestation déjà prise en compte au niveau du traitement de l'arriéré)</t>
    </r>
  </si>
  <si>
    <t>- Accès à un espace client sécurisé (Interface web permettant la consultation de son compte client et de son inventaire en ligne, les demandes de consultation en ligne avec téléchargement de document, les demandes de destruction en ligne)</t>
  </si>
  <si>
    <t>- Téléchargement de copie sur un espace client sécurisé en ligne (interface web)</t>
  </si>
  <si>
    <t>- Livraison normale des originaux sur support papier</t>
  </si>
  <si>
    <t>3 à 9 €</t>
  </si>
  <si>
    <t>€/boîte archives</t>
  </si>
  <si>
    <t>€/document
ou dossier</t>
  </si>
  <si>
    <t>€/livraison</t>
  </si>
  <si>
    <t>- Scan pour transmission de copie par mail ou téléchargement (la première page)</t>
  </si>
  <si>
    <t>- Scan pour transmission de copie par mail ou téléchargement (page suivante)</t>
  </si>
  <si>
    <t>€/la page</t>
  </si>
  <si>
    <t>€/page suivante</t>
  </si>
  <si>
    <t>4 à 10 €</t>
  </si>
  <si>
    <t>5 à 12 €</t>
  </si>
  <si>
    <t>- Recherche et réintégration de conteneur (recherche fructueuse / infructueuse ou insertion)</t>
  </si>
  <si>
    <t>- Recherche et réintégration de boîtes archives  (recherche fructueuse / infructueuse ou insertion)</t>
  </si>
  <si>
    <t>- Recherche et réintégration de document ou dossier  (recherche fructueuse / infructueuse ou insertion)</t>
  </si>
  <si>
    <t>10 à 20 €</t>
  </si>
  <si>
    <t>20 à 40 €</t>
  </si>
  <si>
    <t>0,50 à 2,50 €</t>
  </si>
  <si>
    <t>0,30 à 1,50 €</t>
  </si>
  <si>
    <t>- Nombre de mouvement annuel de recherche de documents ou dossier en mètre linéaire (ml) (réintegration comprise)</t>
  </si>
  <si>
    <t>- Coût annuel brut des travaux de destruction</t>
  </si>
  <si>
    <t>- Coût mensuel brut des travaux de destruction</t>
  </si>
  <si>
    <t>- Coût mensuel brut au mètre carré des travaux de destruction</t>
  </si>
  <si>
    <t>- Coût annuel brut au mètre carré des travaux de destruction</t>
  </si>
  <si>
    <t>- Coût annuel brut au mètre linéaire des travaux de destruction</t>
  </si>
  <si>
    <t>- Coût mensuel brut au mètre linéaire des travaux de destruction</t>
  </si>
  <si>
    <t>- Coût annuel brut des travaux de conditionnement de l'arriéré</t>
  </si>
  <si>
    <t>- Coût mensuel brut des travaux de conditionnement de l'arriéré</t>
  </si>
  <si>
    <t>- Coût annuel brut au mètre carré des travaux de conditionnement de l'arriéré</t>
  </si>
  <si>
    <t>- Coût mensuel brut au mètre carré des travaux de conditionnement de l'arriéré</t>
  </si>
  <si>
    <t>- Coût annuel brut au mètre linéaire des travaux de conditionnement de l'arriéré</t>
  </si>
  <si>
    <t>- Coût mensuel brut au mètre linéaire des travaux de conditionnement de l'arriéré</t>
  </si>
  <si>
    <t>- Coût annuel brut des travaux de traitement de l'arriéré</t>
  </si>
  <si>
    <t>- Coût mensuel brut des travaux de traitement de l'arriéré</t>
  </si>
  <si>
    <t>- Coût annuel brut au mètre carré des travaux de traitement de l'arriéré</t>
  </si>
  <si>
    <t>- Coût mensuel brut au mètre carré des travaux de traitement de l'arriéré</t>
  </si>
  <si>
    <t>- Coût annuel brut au mètre linéaire des travaux de traitement de l'arriéré</t>
  </si>
  <si>
    <t>- Coût mensuel brut au mètre linéaire des travaux de traitement de l'arriéré</t>
  </si>
  <si>
    <t>- Coût annuel brut des travaux de traitement de l'accroissement annuel</t>
  </si>
  <si>
    <t>- Coût mensuel brut des travaux de traitement de l'accroissement annuel</t>
  </si>
  <si>
    <t>- Coût annuel brut au mètre carré des travaux de traitement de l'accroissement annuel</t>
  </si>
  <si>
    <t>- Coût mensuel brut au mètre carré des travaux de traitement de l'accroissement annuel</t>
  </si>
  <si>
    <t>- Coût annuel brut au mètre linéaire des travaux de traitement de l'accroissement annuel</t>
  </si>
  <si>
    <t>- Coût mensuel brut au mètre linéaire des travaux de traitement de l'accroissement annuel</t>
  </si>
  <si>
    <t>- Coût annuel brut des travaux de conditionnement de l'accroissement annuel</t>
  </si>
  <si>
    <t>- Coût mensuel brut des travaux de conditionnement de l'accroissement annuel</t>
  </si>
  <si>
    <t>- Coût annuel brut au mètre carré des travaux de conditionnement de l'accroissement annuel</t>
  </si>
  <si>
    <t>- Coût mensuel brut au mètre carré des travaux de conditionnement de l'accroissement annuel</t>
  </si>
  <si>
    <t>- Coût annuel brut au mètre linéaire des travaux de conditionnement de l'accroissement annuel</t>
  </si>
  <si>
    <t>- Coût mensuel brut au mètre linéaire des travaux de conditionnement de l'accroissement annuel</t>
  </si>
  <si>
    <t>- Coût audit, conseil, étude préalable : audit documentaire, flux, quantité, plan de classement, tableau de gestion, charte d'archivage, etc. (€/jour)</t>
  </si>
  <si>
    <t>- Coût mission d'archivage : tri, classement, saisie informatique d'inventaire, conditionnement, cotation, autres travaux d'archivage  (€/jour)</t>
  </si>
  <si>
    <t>- Coût de la conservation annuelle au conteneur archives (€/conteneur) (1 ml = 2 conteneurs)</t>
  </si>
  <si>
    <t>ans</t>
  </si>
  <si>
    <t>- Nombre d'année estimé ayant été consacré au traitement de l'arriéré des archives</t>
  </si>
  <si>
    <t>- Nombre de personne(s) annuelle(s) dédiée(s) à temps plein ou temps partiel (une journée annuelle de l'archivage dans l'entreprise, en fin d'année)</t>
  </si>
  <si>
    <t>- Nombre d'heure(s) annuelle(s) consacrée(s) aux travaux de classement et d'archivage des dossiers (tri, classement, inventaire, conditionnement) (une journée annuelle de l'archivage dans l'entreprise, en fin d'année)</t>
  </si>
  <si>
    <t>- Nombre de mouvement annuel de recherche (réintegration comprise) en mètre linéaire</t>
  </si>
  <si>
    <t>- Coût annuel brut des travaux d'archivage</t>
  </si>
  <si>
    <t>- Coût mensuel brut des travaux d'archivage</t>
  </si>
  <si>
    <t>- Coût annuel brut au mètre carré des travaux d'archivage</t>
  </si>
  <si>
    <t>- Coût mensuel brut au mètre carré des travaux d'archivage</t>
  </si>
  <si>
    <t>- Coût annuel brut au mètre linéaire des travaux d'archivage</t>
  </si>
  <si>
    <t>- Coût mensuel brut au mètre linéaire des travaux d'archivage</t>
  </si>
  <si>
    <t>m2</t>
  </si>
  <si>
    <t>€</t>
  </si>
  <si>
    <t>Heures</t>
  </si>
  <si>
    <t>Personnes réalisant ces travaux</t>
  </si>
  <si>
    <t>- Temps moyen consacré à une recherche de document (réintégration comprise et hors temps de consultation et d'utilisation du document)</t>
  </si>
  <si>
    <t>Zone de saisie de vos données</t>
  </si>
  <si>
    <t>Boîtes archives</t>
  </si>
  <si>
    <t>€/m2</t>
  </si>
  <si>
    <t>ml</t>
  </si>
  <si>
    <r>
      <t xml:space="preserve">- Coût annuel brut du matériel de destruction (broyeur, lacérateur, compacteur, etc.) : 
</t>
    </r>
    <r>
      <rPr>
        <sz val="8"/>
        <color indexed="8"/>
        <rFont val="Calibri"/>
        <family val="0"/>
      </rPr>
      <t>Achat (amortissement, crédit : valeur brute tout frais confondu) ou location (annuelle : valeur brute tout frais confondu)</t>
    </r>
  </si>
  <si>
    <t>€/ml</t>
  </si>
  <si>
    <t>- Nombre d'heures annuelles consacrées aux travaux de destruction (extraction, regroupement, transport des archives à détruire et utilisation du matériel de destruction)</t>
  </si>
  <si>
    <t>Personne(s) réalisant ces travaux</t>
  </si>
  <si>
    <t>- Nombre de personne(s) dédiée(s) à temps plein ou temps partiel</t>
  </si>
  <si>
    <t>- Nombre d'heures annuelles consacrées à l'entretien-maintenance des locaux d'archivage</t>
  </si>
  <si>
    <t>- Coût annuel brut des locaux d'archivage</t>
  </si>
  <si>
    <t>- Coût mensuel brut  des locaux d'archivage</t>
  </si>
  <si>
    <t>- Coût annuel brut des rayonnages d'archives</t>
  </si>
  <si>
    <t>- Coût mensuel brut des rayonnages d'archives</t>
  </si>
  <si>
    <t>- Coût annuel brut au mètre linéaire des rayonnages d'archives</t>
  </si>
  <si>
    <t>- Coût mensuel brut au mètre linéaire des rayonnages d'archives</t>
  </si>
  <si>
    <t>- Coût annuel brut de l'entretien-maintenance des locaux d'archivage</t>
  </si>
  <si>
    <t>- Coût mensuel brut de l'entretien-maintenance d'archivage</t>
  </si>
  <si>
    <t>- Coût annuel brut au mètre carré de l'entretien-maintenance d'archivage</t>
  </si>
  <si>
    <t>- Coût mensuel brut au mètre carré de l'entretien-maintenance d'archivage</t>
  </si>
  <si>
    <t>- Coût annuel brut au mètre linéaire de l'entretien-maintenance d'archivage</t>
  </si>
  <si>
    <t>- Coût mensuel brut au mètre linéaire de l'entretien-maintenance d'archivage</t>
  </si>
  <si>
    <t>- Coût annuel brut de la conservation des archives</t>
  </si>
  <si>
    <t>- Coût mensuel brut de la conservation des archives</t>
  </si>
  <si>
    <t>- Coût annuel brut au mètre carré de la conservation des archives</t>
  </si>
  <si>
    <t>- Coût mensuel brut au mètre carré de la conservation des archives</t>
  </si>
  <si>
    <t>- Coût annuel brut au mètre linéaire de la conservation des archives</t>
  </si>
  <si>
    <t>- Coût mensuel brut au mètre linéaire de la conservation des archives</t>
  </si>
  <si>
    <t>- Coût annuel brut au mètre carré des locaux d'archivage</t>
  </si>
  <si>
    <t>- Coût mensuel brut au mètre carré des locaux d'archivage</t>
  </si>
  <si>
    <t>- Coût annuel brut au mètre linéaire des locaux d'archivage</t>
  </si>
  <si>
    <t>- Coût mensuel brut au mètre linéaire des locaux d'archivage</t>
  </si>
  <si>
    <t>- Coût annuel brut au mètre carré des rayonnages d'archives</t>
  </si>
  <si>
    <t>- Coût mensuel brut au mètre carré des rayonnages d'archives</t>
  </si>
  <si>
    <t>- Coût annuel brut de la destruction des archives</t>
  </si>
  <si>
    <t>- Coût mensuel brut de la destruction des archives</t>
  </si>
  <si>
    <t>- Coût annuel brut au mètre linéaire de la destruction des archives</t>
  </si>
  <si>
    <t>- Coût mensuel brut au mètre linéaire de la destruction des archives</t>
  </si>
  <si>
    <t>- Coût annuel brut au mètre carré de la destruction des archives</t>
  </si>
  <si>
    <t>- Coût mensuel brut au mètre carré de la destruction des archives</t>
  </si>
  <si>
    <t>- Coût annuel brut du matériel de destruction</t>
  </si>
  <si>
    <t>- Coût mensuel brut du matériel de destruction</t>
  </si>
  <si>
    <t>- Coût annuel brut au mètre carré du matériel de destruction</t>
  </si>
  <si>
    <t>- Coût mensuel brut au mètre carré du matériel de destruction</t>
  </si>
  <si>
    <t>- Coût annuel brut au mètre linéaire du matériel de destruction</t>
  </si>
  <si>
    <t>- Coût mensuel brut au mètre linéaire du matériel de destruction</t>
  </si>
  <si>
    <t>- Coût horaire brut du personnel dédié (taux horaire brut)</t>
  </si>
  <si>
    <t>Conteneurs</t>
  </si>
  <si>
    <t>Unités</t>
  </si>
  <si>
    <t>Recherches et réintégrations</t>
  </si>
  <si>
    <t>- Nombre de mouvement annuel de recherche (réintegration comprise)</t>
  </si>
  <si>
    <t>- Nombre d'heures annuelles consacrées à la recherche de document (réintégration comprise et hors temps de consultation et d'utilisation du document)</t>
  </si>
  <si>
    <t>Actions</t>
  </si>
  <si>
    <t>Libelle</t>
  </si>
  <si>
    <t>01_Fourniture</t>
  </si>
  <si>
    <t>Conteneur</t>
  </si>
  <si>
    <t>Conteneur 1/20° m3</t>
  </si>
  <si>
    <t>Boîte archives</t>
  </si>
  <si>
    <t>Unité d'archivage (Boite d'archive)/100</t>
  </si>
  <si>
    <t>Imprimé d'inventaire</t>
  </si>
  <si>
    <t>Imprimé support d'inventaire /100</t>
  </si>
  <si>
    <t>Tube</t>
  </si>
  <si>
    <t>Tube pour plan / Tube</t>
  </si>
  <si>
    <t>Palette</t>
  </si>
  <si>
    <t>Forfait livraison / Palette 150 Conteneurs</t>
  </si>
  <si>
    <t>Petite fourniture adhésif</t>
  </si>
  <si>
    <t>Petite fourniture adhésif / le rouleau</t>
  </si>
  <si>
    <t>02_Mission d'archivage / Préparation prise en charge</t>
  </si>
  <si>
    <t>Mission d'archivage chez le client (Journée)</t>
  </si>
  <si>
    <t>Journée Archiviste : Prise en compte de l'existant et mise en place d'une procédure d'archivage (Journée).</t>
  </si>
  <si>
    <t>Journée Archiviste : Collecte de documents-Tri (Journée).</t>
  </si>
  <si>
    <t>03_Prise en charge</t>
  </si>
  <si>
    <t>Préparation prise en charge (Conteneur)</t>
  </si>
  <si>
    <t>Mise en conteneur avec rédaction inventaire manuscrit / Conteneur.</t>
  </si>
  <si>
    <t>Enlèvement</t>
  </si>
  <si>
    <t>Enlèvement / Conteneur</t>
  </si>
  <si>
    <t>Enlèvement / Tube</t>
  </si>
  <si>
    <t>Enlèvement / Caisse</t>
  </si>
  <si>
    <t>Transport</t>
  </si>
  <si>
    <t>Transport National / Conteneur</t>
  </si>
  <si>
    <t>Transport Régional / Conteneur</t>
  </si>
  <si>
    <t>Transport National / Tube</t>
  </si>
  <si>
    <t>Transport Régional / Tube</t>
  </si>
  <si>
    <t>Transport National / Caisse</t>
  </si>
  <si>
    <t>Transport Régional / Caisse</t>
  </si>
  <si>
    <t>Transport National / Palette</t>
  </si>
  <si>
    <t>Transport Régional / Palette</t>
  </si>
  <si>
    <t>Saisie informatique d'inventaire</t>
  </si>
  <si>
    <t>Saisie informatique inventaire / Conteneur</t>
  </si>
  <si>
    <t>Saisie informatique / Tube</t>
  </si>
  <si>
    <t>Saisie informatique inventaire / Palette</t>
  </si>
  <si>
    <t>Mise en conservation</t>
  </si>
  <si>
    <t>Mise en conservation / Conteneur</t>
  </si>
  <si>
    <t>Mise en conservation / Tube</t>
  </si>
  <si>
    <t>Mise en conservation / Palette</t>
  </si>
  <si>
    <t>04_Conservation annuelle</t>
  </si>
  <si>
    <t>Conservation / Conteneur (de 1 à 199 Cont.)</t>
  </si>
  <si>
    <t>Caisse bois</t>
  </si>
  <si>
    <t>Conservation Caisse Bois</t>
  </si>
  <si>
    <t>Conservation Palette</t>
  </si>
  <si>
    <t>Meuble à plan</t>
  </si>
  <si>
    <t>Conservation d'un meuble à plan et de son contenu  Tarif : 55,00 € (Akka)</t>
  </si>
  <si>
    <t>Conservation boîte archives</t>
  </si>
  <si>
    <t>Conservation annuelle / Boîte archives 10 cm (1ére année / export-import)  Tarif : 0,46 € (SDV Cont 27)</t>
  </si>
  <si>
    <t>05_Consultation</t>
  </si>
  <si>
    <t>Recherche &amp; Réintégration (Fructueux/infructueux)</t>
  </si>
  <si>
    <t>Recherche &amp; ré-intégration / Conteneur</t>
  </si>
  <si>
    <t>Recherche &amp; ré-intégration / Unité d'archivage-Boite</t>
  </si>
  <si>
    <t>Recherche &amp; Réintégration  (Fructueux/infructueux)</t>
  </si>
  <si>
    <t>Recherche &amp; ré-intégration / Document-Feuille-Plan</t>
  </si>
  <si>
    <t>Recherche &amp; ré-intégration / Caisse</t>
  </si>
  <si>
    <t>Recherche &amp; ré-intégration / Enveloppe (1à 9)</t>
  </si>
  <si>
    <t>Recherche &amp; ré-intégration / Enveloppe (10 à 19)</t>
  </si>
  <si>
    <t>Recherche &amp; ré-intégration / Enveloppe (au delà de 20)</t>
  </si>
  <si>
    <t>Recherche &amp; ré-intégration / Palette</t>
  </si>
  <si>
    <t>Transport aller &amp; retour / 1° Conteneur</t>
  </si>
  <si>
    <t>Transport aller &amp; retour / Conteneur suivant</t>
  </si>
  <si>
    <t>Transport URGENT aller &amp; retour / 1° Conteneur</t>
  </si>
  <si>
    <t>Transport URGENT aller &amp; retour / Conteneur suivant</t>
  </si>
  <si>
    <t>Transport aller &amp; retour / 1° Unité d'archivage-Boite</t>
  </si>
  <si>
    <t>Transport aller &amp; retour / Unité d'archivage-Boite suivante</t>
  </si>
  <si>
    <t>Transport URGENT aller &amp; retour / 1° Unité d'archivage-Boite</t>
  </si>
  <si>
    <t>Transport URGENT aller &amp; retour / Unité d'archivage-Boite suivante</t>
  </si>
  <si>
    <t>Transport aller &amp; retour / 1° Caisse ou Palette</t>
  </si>
  <si>
    <t>Transport aller &amp; retour / Caisse ou Palette suivante</t>
  </si>
  <si>
    <t>Recherche-Transport Urgent aller &amp; retour / feuilles A4 1Kg Maxi</t>
  </si>
  <si>
    <t>Transport Urgent aller &amp; retour / 1° Palette</t>
  </si>
  <si>
    <t>Transport Urgent aller &amp; retour / Palette suivante</t>
  </si>
  <si>
    <t>Transmission Fax/Mail</t>
  </si>
  <si>
    <t>Transmission sous 1H par FAX /Mail 1° page</t>
  </si>
  <si>
    <t>Transmission sous 1H par FAX / Mail page suivante</t>
  </si>
  <si>
    <t>Transmission sous 24 H par FAX / Mail1°page</t>
  </si>
  <si>
    <t>Transmission sous 24H par FAX / Mail page suivante</t>
  </si>
  <si>
    <t>Expédition par courrier</t>
  </si>
  <si>
    <t>Photocopie et envoi par COURRIER / 1° page</t>
  </si>
  <si>
    <t>Photocopie et envoi par COURRIER / 5 pages suivantes</t>
  </si>
  <si>
    <t>Photocopie</t>
  </si>
  <si>
    <t>Photocopie/La page</t>
  </si>
  <si>
    <t>06_Insertion de documents</t>
  </si>
  <si>
    <t>Insertion boîte archives</t>
  </si>
  <si>
    <t>Mise en conservation partielle/Boîte archives</t>
  </si>
  <si>
    <t>Insertion dossier, document, feuille</t>
  </si>
  <si>
    <t>Mise en conservation partielle/Dossier-Document-Feuille</t>
  </si>
  <si>
    <t>07_Eliminations</t>
  </si>
  <si>
    <t>Elimination Conteneur</t>
  </si>
  <si>
    <t>Destruction par broyage puis compactage / Conteneur</t>
  </si>
  <si>
    <t>Elimination Boîte archives</t>
  </si>
  <si>
    <t>Destruction par broyage puis compactage / Boîte archives</t>
  </si>
  <si>
    <t>Elimination Dossier-Document</t>
  </si>
  <si>
    <t>Destruction par broyage puis compactage / Dossier-Document</t>
  </si>
  <si>
    <t>08_Sortie définitive</t>
  </si>
  <si>
    <t>Sortie définitive Conteneur</t>
  </si>
  <si>
    <t>Sortie définitive &amp; regroupement / Conteneur</t>
  </si>
  <si>
    <t>Sortie définitive Boîte archives</t>
  </si>
  <si>
    <t>Sortie définitive &amp; regroupement / Boîte archives</t>
  </si>
  <si>
    <t>Sortie définitive Dossier-Document</t>
  </si>
  <si>
    <t>Sortie définitive &amp; regroupement / Dossier-Document</t>
  </si>
  <si>
    <t>09_Interface web</t>
  </si>
  <si>
    <t>Paramétrage</t>
  </si>
  <si>
    <t>Forfait paramétrage et installation</t>
  </si>
  <si>
    <t>Accès</t>
  </si>
  <si>
    <t>Frais d'accès - Abonnement mensuel</t>
  </si>
  <si>
    <t>3 à 4 € le conteneur
(1 ml = 2 conteneurs)</t>
  </si>
  <si>
    <t>créneau de prix</t>
  </si>
  <si>
    <t>Prix moyen</t>
  </si>
  <si>
    <t>Zone de saisie 
de vos données</t>
  </si>
  <si>
    <t>-</t>
  </si>
  <si>
    <t>Créneau de prix 
selon les prestataires (en €)</t>
  </si>
  <si>
    <t>3 à 4 € 
(selon les prestataires et en fonction des tranches au regard du nombre de conteneurs conservés)</t>
  </si>
  <si>
    <t>- Conteneurs archives : quantité annuelle à consommer pour conditionner l'accroissement des archives</t>
  </si>
  <si>
    <t>- Boîtes archives : quantité annuelle à consommer pour conditionner l'accroissement des archives</t>
  </si>
  <si>
    <t>Quantité (ml, m2, etc.) ou
Prix moyen TTC (€)</t>
  </si>
  <si>
    <t>- Conteneurs archives : coût unitaire</t>
  </si>
  <si>
    <t>- Boîtes archives : coût unitaire</t>
  </si>
  <si>
    <r>
      <t xml:space="preserve">       CALCUL DU COÛT DE L'ARCHIVAGE PAPIER
                    GESTION EXTERNALISEE DES ARCHIVES CHEZ UN PRESTATAIRE 
(Méthode ABC - Activity based costing)</t>
    </r>
    <r>
      <rPr>
        <sz val="10"/>
        <color indexed="8"/>
        <rFont val="Calibri"/>
        <family val="0"/>
      </rPr>
      <t xml:space="preserve">
NOTA : Au-delà du calcul en lui-même, l'aspect intéressant de ce sujet est de considérer les 
paramètres et éléments à prendre en compte pour le calcul permettant la comparaison avec la gestion des archives en interne</t>
    </r>
  </si>
  <si>
    <r>
      <t>CALCUL DU COÛT DE L'ARCHIVAGE PAPIER
GESTION DES ARCHIVES EN INTERNE 
(Méthode ABC - Activity based costing)</t>
    </r>
    <r>
      <rPr>
        <sz val="10"/>
        <color indexed="8"/>
        <rFont val="Calibri"/>
        <family val="0"/>
      </rPr>
      <t xml:space="preserve">
NOTA : Au-delà du calcul en lui-même, l'aspect intéressant de ce sujet est de considérer les 
paramètres et éléments à prendre en compte pour le calcul permettant la comparaison avec la gestion externalisée des archives</t>
    </r>
  </si>
  <si>
    <t>€/jour</t>
  </si>
  <si>
    <t>€/conteneur</t>
  </si>
  <si>
    <t>jours</t>
  </si>
  <si>
    <t>- Prise en charge : Transport  (Conteneur)</t>
  </si>
  <si>
    <t>- Entrée en conservation : déchargement, manutention, rangement, référencement  (Conteneur)</t>
  </si>
  <si>
    <t>- Prise en charge : Manutention, mise en palette ou rolls, enlèvement, chargement  (Conteneur)</t>
  </si>
  <si>
    <t>200 à 500 €</t>
  </si>
  <si>
    <t>1,00 à 4,00 €</t>
  </si>
  <si>
    <t>2,00 à 5,00 €</t>
  </si>
  <si>
    <t>- Existant : Surface total des locaux de conservation externalisée (m2)</t>
  </si>
  <si>
    <t>- Evolution sur l'accroissement (nombre de m2 annuel supplémentaire externalisé)</t>
  </si>
  <si>
    <t>- Existant : Capacité totale en mètre linéaire (ml) externalisée</t>
  </si>
  <si>
    <t>- Evolution sur l'accroissement (nombre de ml annuel supplémentaire erxternalisé)</t>
  </si>
  <si>
    <t>- Conteneurs archives : quantité annuelle à consommer pour conditionner l'accroissement</t>
  </si>
  <si>
    <t>- Boîtes archives : quantité annuelle à consommer pour conditionner l'accroissement</t>
  </si>
  <si>
    <t>- Existant : ml correspondant à la part de l'arriéré éventuellement conditionné ou reconditionné (ml)</t>
  </si>
  <si>
    <t>0,5 à 1 €</t>
  </si>
  <si>
    <t>3 à 4 €</t>
  </si>
  <si>
    <t>- Conteneurs archives : quantité à consommer pour conditionner ou reconditionner éventuellement une partie de l'arriéré des archives avant la prise en charge par le prestataire</t>
  </si>
  <si>
    <t>- Boîtes archives : quantité à consommer pour conditionner ou reconditionner éventuellement une partie de l'arriéré des archives avant la prise en charge par le prestataire</t>
  </si>
  <si>
    <t>1) ESPACE ET VOLUME DEDIES AUX ACTIVITES DE CONSERVATION ET DE GESTION DES ARCHIVES</t>
  </si>
  <si>
    <t>2) ACTIVITE "CONSERVATION DES ARCHIVES"  </t>
  </si>
  <si>
    <t>2.1) Espace dédié : Locaux de conservation</t>
  </si>
  <si>
    <t>2.2) Matériel dédié : Rayonnage de conservation des archives et équipement de conservation et de sécurité</t>
  </si>
  <si>
    <t>2.3) Personnel interne dédié à l'entretien-maintenance des locaux et matériel de conservation</t>
  </si>
  <si>
    <t xml:space="preserve">2.4) Total activité "Conservation des archives"  </t>
  </si>
  <si>
    <t xml:space="preserve">3) ACTIVITE "GESTION DES ARCHIVES"  </t>
  </si>
  <si>
    <t xml:space="preserve">3.1) Sous-activité "Travaux d'archivage"  </t>
  </si>
  <si>
    <t>3.1.1) Fournitures, matériels et espace dédiés à la gestion des archives</t>
  </si>
  <si>
    <t>3.1.1.2) Coût à consacrer annuellement aux travaux de conditionnement de l'accroissement des archives</t>
  </si>
  <si>
    <t>3.1.2) Travaux de traitement des archives (tri, classement et archivage)</t>
  </si>
  <si>
    <t>3.1.2.1) Coût ayant été consacré aux travaux de traitement de l'arriéré des archives</t>
  </si>
  <si>
    <t>3.1.2.2) Coût à consacrer annuellement aux travaux de traitement de l'accroissement des archives</t>
  </si>
  <si>
    <t xml:space="preserve">3.1.3) Total sous-activité  "Travaux d'archivage" </t>
  </si>
  <si>
    <t>3.3) Sous-activité "Consultation de document"   </t>
  </si>
  <si>
    <t>3.3.1) Travaux de recherche et de réintégration de document</t>
  </si>
  <si>
    <t>3.3.2) Total sous-activité "Consultation de document"   </t>
  </si>
  <si>
    <t>3.4) Sous-activité "Destruction"   </t>
  </si>
  <si>
    <t>3.4.1) Matériel et espace dédié à la destruction</t>
  </si>
  <si>
    <t>3.4.2) Travaux de destruction</t>
  </si>
  <si>
    <t>3.4.3) Total sous-activité "Destruction des archives"  </t>
  </si>
  <si>
    <t xml:space="preserve">3.5) Total activité « Gestion des archives"  </t>
  </si>
  <si>
    <t xml:space="preserve">4) Total général : Activités "Conservation et gestion des archives"  </t>
  </si>
  <si>
    <t>2.1) Espace, matériel, personnel dédié : Location d'espace au conteneur sur rayonnage chez un prestataire</t>
  </si>
  <si>
    <t xml:space="preserve">2.2) Total activité "Conservation des archives"  </t>
  </si>
  <si>
    <t>3.1.1) Fournitures et matériels dédiés à la gestion des archives</t>
  </si>
  <si>
    <r>
      <t xml:space="preserve">3.1.1.1) Coût consacré aux travaux de conditionnement de l'arriéré des archives (année n)
</t>
    </r>
    <r>
      <rPr>
        <sz val="10"/>
        <rFont val="Calibri"/>
        <family val="0"/>
      </rPr>
      <t>A priori, il n'y a pas de coût de conditionnement à mobiliser pour l'arriéré puisque celui-ci est déjà conditionné, sauf cas particulier de remplacement de conditionnement endommagé ou moisi ou de conditionnement marginal de fonds en vrac)</t>
    </r>
  </si>
  <si>
    <t>3.1.1.2) Coût à consacrer annuellement aux travaux de conditionnement de l'accroissement des archives (année n+1)</t>
  </si>
  <si>
    <t>3.1.2.1) Coût consacré aux travaux de traitement de l'arriéré (coût ponctuel de l'année n, permettant le transfert des archives chez le prestataire)</t>
  </si>
  <si>
    <t>3.1.2.2) Coût à consacrer annuellement aux travaux de traitement de l'accroissement des archives (coût à répercuter sur l'année n+1)</t>
  </si>
  <si>
    <t>3.1.3) Total sous-activité  "Travaux d'archivage" (année n et année n+1)</t>
  </si>
  <si>
    <t>3.4.1) Travaux de destruction</t>
  </si>
  <si>
    <t>3.4.2) Total sous-activité "Destruction des archives"  </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</si>
</sst>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_€"/>
    <numFmt numFmtId="165" formatCode="#,##0.00\ &quot;€&quot;"/>
    <numFmt numFmtId="166" formatCode="#,##0\ _€"/>
  </numFmts>
  <fonts count="33">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2"/>
      <color indexed="8"/>
      <name val="Calibri"/>
      <family val="2"/>
    </font>
    <font>
      <sz val="8"/>
      <color indexed="8"/>
      <name val="Calibri"/>
      <family val="0"/>
    </font>
    <font>
      <b/>
      <sz val="11"/>
      <name val="Calibri"/>
      <family val="0"/>
    </font>
    <font>
      <sz val="10"/>
      <color indexed="8"/>
      <name val="Calibri"/>
      <family val="0"/>
    </font>
    <font>
      <b/>
      <sz val="10"/>
      <color indexed="8"/>
      <name val="Calibri"/>
      <family val="0"/>
    </font>
    <font>
      <i/>
      <sz val="10"/>
      <color indexed="8"/>
      <name val="Calibri"/>
      <family val="0"/>
    </font>
    <font>
      <b/>
      <sz val="10"/>
      <color indexed="18"/>
      <name val="Calibri"/>
      <family val="0"/>
    </font>
    <font>
      <b/>
      <sz val="10"/>
      <color indexed="12"/>
      <name val="Calibri"/>
      <family val="0"/>
    </font>
    <font>
      <b/>
      <sz val="10"/>
      <name val="Calibri"/>
      <family val="0"/>
    </font>
    <font>
      <sz val="10"/>
      <color indexed="12"/>
      <name val="Calibri"/>
      <family val="0"/>
    </font>
    <font>
      <b/>
      <sz val="16"/>
      <color indexed="8"/>
      <name val="Calibri"/>
      <family val="0"/>
    </font>
    <font>
      <i/>
      <sz val="11"/>
      <color indexed="8"/>
      <name val="Calibri"/>
      <family val="0"/>
    </font>
    <font>
      <sz val="10"/>
      <name val="Calibri"/>
      <family val="0"/>
    </font>
    <font>
      <sz val="11"/>
      <color indexed="12"/>
      <name val="Calibri"/>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13"/>
        <bgColor indexed="64"/>
      </patternFill>
    </fill>
  </fills>
  <borders count="46">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medium"/>
      <right style="medium"/>
      <top style="medium"/>
      <bottom style="medium"/>
    </border>
    <border>
      <left style="medium"/>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color indexed="63"/>
      </right>
      <top style="medium"/>
      <bottom style="medium"/>
    </border>
    <border>
      <left style="medium"/>
      <right style="medium"/>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style="medium"/>
      <bottom>
        <color indexed="63"/>
      </bottom>
    </border>
    <border>
      <left style="medium"/>
      <right>
        <color indexed="63"/>
      </right>
      <top style="medium"/>
      <bottom>
        <color indexed="63"/>
      </bottom>
    </border>
    <border>
      <left style="medium"/>
      <right>
        <color indexed="63"/>
      </right>
      <top style="thin"/>
      <bottom style="thin"/>
    </border>
    <border>
      <left style="medium"/>
      <right>
        <color indexed="63"/>
      </right>
      <top style="thin"/>
      <bottom style="medium"/>
    </border>
    <border>
      <left>
        <color indexed="63"/>
      </left>
      <right style="medium"/>
      <top style="thin"/>
      <bottom style="thin"/>
    </border>
    <border>
      <left>
        <color indexed="63"/>
      </left>
      <right style="medium"/>
      <top style="thin"/>
      <bottom style="medium"/>
    </border>
    <border>
      <left style="medium"/>
      <right>
        <color indexed="63"/>
      </right>
      <top style="medium"/>
      <bottom style="thin"/>
    </border>
    <border>
      <left>
        <color indexed="63"/>
      </left>
      <right style="medium"/>
      <top style="medium"/>
      <bottom style="thin"/>
    </border>
    <border>
      <left style="medium"/>
      <right>
        <color indexed="63"/>
      </right>
      <top>
        <color indexed="63"/>
      </top>
      <bottom style="thin"/>
    </border>
    <border>
      <left style="medium"/>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style="medium"/>
      <top style="thin"/>
      <bottom style="thin"/>
    </border>
    <border>
      <left style="medium"/>
      <right style="medium"/>
      <top>
        <color indexed="63"/>
      </top>
      <bottom style="thin"/>
    </border>
    <border>
      <left style="medium"/>
      <right>
        <color indexed="63"/>
      </right>
      <top style="thin"/>
      <bottom>
        <color indexed="63"/>
      </bottom>
    </border>
    <border>
      <left style="medium"/>
      <right style="medium"/>
      <top style="thin"/>
      <bottom style="medium"/>
    </border>
    <border>
      <left>
        <color indexed="63"/>
      </left>
      <right style="medium"/>
      <top style="thin"/>
      <bottom>
        <color indexed="63"/>
      </bottom>
    </border>
    <border>
      <left style="medium"/>
      <right style="medium"/>
      <top style="medium"/>
      <bottom style="thin"/>
    </border>
    <border>
      <left>
        <color indexed="63"/>
      </left>
      <right style="medium"/>
      <top>
        <color indexed="63"/>
      </top>
      <bottom style="thin"/>
    </border>
    <border>
      <left style="medium"/>
      <right style="medium"/>
      <top style="thin"/>
      <bottom>
        <color indexed="63"/>
      </bottom>
    </border>
    <border>
      <left style="thin"/>
      <right style="thin"/>
      <top style="medium"/>
      <bottom style="medium"/>
    </border>
    <border>
      <left>
        <color indexed="63"/>
      </left>
      <right style="medium"/>
      <top>
        <color indexed="63"/>
      </top>
      <bottom style="medium"/>
    </border>
    <border>
      <left style="thin"/>
      <right>
        <color indexed="63"/>
      </right>
      <top style="thin"/>
      <bottom>
        <color indexed="63"/>
      </bottom>
    </border>
    <border>
      <left style="thin"/>
      <right style="thin"/>
      <top>
        <color indexed="63"/>
      </top>
      <bottom>
        <color indexed="63"/>
      </bottom>
    </border>
    <border>
      <left style="thin"/>
      <right style="medium"/>
      <top>
        <color indexed="63"/>
      </top>
      <bottom style="thin"/>
    </border>
    <border>
      <left style="thin"/>
      <right style="thin"/>
      <top>
        <color indexed="63"/>
      </top>
      <bottom style="thin"/>
    </border>
    <border>
      <left style="medium"/>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0" borderId="2" applyNumberFormat="0" applyFill="0" applyAlignment="0" applyProtection="0"/>
    <xf numFmtId="0" fontId="0" fillId="21" borderId="3" applyNumberFormat="0" applyFont="0" applyAlignment="0" applyProtection="0"/>
    <xf numFmtId="0" fontId="5" fillId="7" borderId="1" applyNumberFormat="0" applyAlignment="0" applyProtection="0"/>
    <xf numFmtId="0" fontId="6" fillId="3"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22" borderId="0" applyNumberFormat="0" applyBorder="0" applyAlignment="0" applyProtection="0"/>
    <xf numFmtId="9" fontId="0" fillId="0" borderId="0" applyFont="0" applyFill="0" applyBorder="0" applyAlignment="0" applyProtection="0"/>
    <xf numFmtId="0" fontId="10" fillId="4" borderId="0" applyNumberFormat="0" applyBorder="0" applyAlignment="0" applyProtection="0"/>
    <xf numFmtId="0" fontId="11" fillId="20" borderId="4"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cellStyleXfs>
  <cellXfs count="307">
    <xf numFmtId="0" fontId="0" fillId="0" borderId="0" xfId="0" applyAlignment="1">
      <alignment/>
    </xf>
    <xf numFmtId="0" fontId="0" fillId="0" borderId="0" xfId="0" applyAlignment="1">
      <alignment horizontal="left"/>
    </xf>
    <xf numFmtId="0" fontId="0" fillId="0" borderId="0" xfId="0" applyBorder="1" applyAlignment="1">
      <alignment/>
    </xf>
    <xf numFmtId="0" fontId="19" fillId="0" borderId="0" xfId="0" applyFont="1" applyBorder="1" applyAlignment="1">
      <alignment horizontal="center" vertical="center" wrapText="1"/>
    </xf>
    <xf numFmtId="0" fontId="22" fillId="0" borderId="0" xfId="0" applyFont="1" applyAlignment="1">
      <alignment horizontal="center" vertical="center"/>
    </xf>
    <xf numFmtId="0" fontId="26" fillId="22" borderId="10" xfId="0" applyFont="1" applyFill="1" applyBorder="1" applyAlignment="1" quotePrefix="1">
      <alignment vertical="center" wrapText="1"/>
    </xf>
    <xf numFmtId="0" fontId="26" fillId="22" borderId="10" xfId="0" applyFont="1" applyFill="1" applyBorder="1" applyAlignment="1">
      <alignment horizontal="center" vertical="center"/>
    </xf>
    <xf numFmtId="0" fontId="26" fillId="22" borderId="11" xfId="0" applyFont="1" applyFill="1" applyBorder="1" applyAlignment="1" quotePrefix="1">
      <alignment vertical="center" wrapText="1"/>
    </xf>
    <xf numFmtId="0" fontId="22" fillId="0" borderId="0" xfId="0" applyFont="1" applyAlignment="1">
      <alignment horizontal="left" vertical="center"/>
    </xf>
    <xf numFmtId="0" fontId="28" fillId="22" borderId="10" xfId="0" applyFont="1" applyFill="1" applyBorder="1" applyAlignment="1">
      <alignment horizontal="center" vertical="center"/>
    </xf>
    <xf numFmtId="0" fontId="28" fillId="22" borderId="10" xfId="0" applyFont="1" applyFill="1" applyBorder="1" applyAlignment="1" quotePrefix="1">
      <alignment horizontal="left" vertical="center" wrapText="1"/>
    </xf>
    <xf numFmtId="0" fontId="28" fillId="22" borderId="10" xfId="0" applyFont="1" applyFill="1" applyBorder="1" applyAlignment="1" quotePrefix="1">
      <alignment vertical="center" wrapText="1"/>
    </xf>
    <xf numFmtId="0" fontId="0" fillId="0" borderId="0" xfId="0" applyFont="1" applyAlignment="1">
      <alignment/>
    </xf>
    <xf numFmtId="0" fontId="28" fillId="22" borderId="11" xfId="0" applyFont="1" applyFill="1" applyBorder="1" applyAlignment="1" quotePrefix="1">
      <alignment vertical="center" wrapText="1"/>
    </xf>
    <xf numFmtId="0" fontId="21" fillId="0" borderId="0" xfId="0" applyFont="1" applyAlignment="1">
      <alignment/>
    </xf>
    <xf numFmtId="0" fontId="26" fillId="22" borderId="10" xfId="0" applyFont="1" applyFill="1" applyBorder="1" applyAlignment="1" quotePrefix="1">
      <alignment horizontal="left" vertical="center" wrapText="1"/>
    </xf>
    <xf numFmtId="164" fontId="26" fillId="22" borderId="12" xfId="0" applyNumberFormat="1" applyFont="1" applyFill="1" applyBorder="1" applyAlignment="1">
      <alignment horizontal="center" vertical="center"/>
    </xf>
    <xf numFmtId="164" fontId="28" fillId="22" borderId="12" xfId="0" applyNumberFormat="1" applyFont="1" applyFill="1" applyBorder="1" applyAlignment="1">
      <alignment horizontal="center" vertical="center"/>
    </xf>
    <xf numFmtId="0" fontId="28" fillId="22" borderId="13" xfId="0" applyFont="1" applyFill="1" applyBorder="1" applyAlignment="1">
      <alignment horizontal="center" vertical="center"/>
    </xf>
    <xf numFmtId="0" fontId="17" fillId="0" borderId="0" xfId="0" applyFont="1" applyAlignment="1">
      <alignment/>
    </xf>
    <xf numFmtId="0" fontId="26" fillId="22" borderId="14" xfId="0" applyFont="1" applyFill="1" applyBorder="1" applyAlignment="1">
      <alignment horizontal="center" vertical="center"/>
    </xf>
    <xf numFmtId="164" fontId="28" fillId="22" borderId="10" xfId="0" applyNumberFormat="1" applyFont="1" applyFill="1" applyBorder="1" applyAlignment="1">
      <alignment horizontal="center" vertical="center"/>
    </xf>
    <xf numFmtId="164" fontId="26" fillId="22" borderId="15" xfId="0" applyNumberFormat="1" applyFont="1" applyFill="1" applyBorder="1" applyAlignment="1">
      <alignment horizontal="center" vertical="center"/>
    </xf>
    <xf numFmtId="0" fontId="28" fillId="22" borderId="16" xfId="0" applyFont="1" applyFill="1" applyBorder="1" applyAlignment="1" quotePrefix="1">
      <alignment vertical="center" wrapText="1"/>
    </xf>
    <xf numFmtId="164" fontId="28" fillId="22" borderId="17" xfId="0" applyNumberFormat="1" applyFont="1" applyFill="1" applyBorder="1" applyAlignment="1">
      <alignment horizontal="center" vertical="center"/>
    </xf>
    <xf numFmtId="0" fontId="28" fillId="22" borderId="14" xfId="0" applyFont="1" applyFill="1" applyBorder="1" applyAlignment="1">
      <alignment horizontal="center" vertical="center"/>
    </xf>
    <xf numFmtId="0" fontId="23" fillId="0" borderId="15" xfId="0" applyFont="1" applyBorder="1" applyAlignment="1">
      <alignment vertical="center"/>
    </xf>
    <xf numFmtId="0" fontId="22" fillId="0" borderId="12" xfId="0" applyNumberFormat="1" applyFont="1" applyBorder="1" applyAlignment="1">
      <alignment horizontal="center" vertical="center"/>
    </xf>
    <xf numFmtId="0" fontId="22" fillId="0" borderId="13" xfId="0" applyFont="1" applyBorder="1" applyAlignment="1">
      <alignment horizontal="left"/>
    </xf>
    <xf numFmtId="0" fontId="27" fillId="0" borderId="15" xfId="0" applyFont="1" applyBorder="1" applyAlignment="1">
      <alignment horizontal="left" vertical="center"/>
    </xf>
    <xf numFmtId="0" fontId="22" fillId="0" borderId="12" xfId="0" applyNumberFormat="1" applyFont="1" applyFill="1" applyBorder="1" applyAlignment="1">
      <alignment horizontal="center" vertical="center"/>
    </xf>
    <xf numFmtId="0" fontId="22" fillId="0" borderId="13" xfId="0" applyFont="1" applyFill="1" applyBorder="1" applyAlignment="1">
      <alignment horizontal="center" vertical="center"/>
    </xf>
    <xf numFmtId="0" fontId="27" fillId="0" borderId="12" xfId="0" applyNumberFormat="1" applyFont="1" applyFill="1" applyBorder="1" applyAlignment="1">
      <alignment horizontal="center" vertical="center"/>
    </xf>
    <xf numFmtId="0" fontId="27" fillId="0" borderId="13" xfId="0" applyFont="1" applyFill="1" applyBorder="1" applyAlignment="1">
      <alignment horizontal="center" vertical="center"/>
    </xf>
    <xf numFmtId="0" fontId="26" fillId="22" borderId="11" xfId="0" applyFont="1" applyFill="1" applyBorder="1" applyAlignment="1" quotePrefix="1">
      <alignment horizontal="left" vertical="center" wrapText="1"/>
    </xf>
    <xf numFmtId="164" fontId="26" fillId="22" borderId="18" xfId="0" applyNumberFormat="1" applyFont="1" applyFill="1" applyBorder="1" applyAlignment="1">
      <alignment horizontal="center" vertical="center"/>
    </xf>
    <xf numFmtId="0" fontId="26" fillId="22" borderId="11" xfId="0" applyFont="1" applyFill="1" applyBorder="1" applyAlignment="1">
      <alignment horizontal="center" vertical="center"/>
    </xf>
    <xf numFmtId="0" fontId="27" fillId="0" borderId="15" xfId="0" applyFont="1" applyFill="1" applyBorder="1" applyAlignment="1">
      <alignment vertical="center" wrapText="1"/>
    </xf>
    <xf numFmtId="0" fontId="26" fillId="22" borderId="16" xfId="0" applyFont="1" applyFill="1" applyBorder="1" applyAlignment="1" quotePrefix="1">
      <alignment vertical="center" wrapText="1"/>
    </xf>
    <xf numFmtId="164" fontId="26" fillId="22" borderId="17" xfId="0" applyNumberFormat="1" applyFont="1" applyFill="1" applyBorder="1" applyAlignment="1">
      <alignment horizontal="center" vertical="center"/>
    </xf>
    <xf numFmtId="0" fontId="22" fillId="0" borderId="19" xfId="0" applyFont="1" applyBorder="1" applyAlignment="1">
      <alignment horizontal="left"/>
    </xf>
    <xf numFmtId="0" fontId="28" fillId="22" borderId="11" xfId="0" applyFont="1" applyFill="1" applyBorder="1" applyAlignment="1">
      <alignment horizontal="center" vertical="center"/>
    </xf>
    <xf numFmtId="164" fontId="28" fillId="22" borderId="18" xfId="0" applyNumberFormat="1" applyFont="1" applyFill="1" applyBorder="1" applyAlignment="1">
      <alignment horizontal="center" vertical="center"/>
    </xf>
    <xf numFmtId="0" fontId="27" fillId="0" borderId="20" xfId="0" applyFont="1" applyBorder="1" applyAlignment="1">
      <alignment horizontal="left" vertical="center"/>
    </xf>
    <xf numFmtId="0" fontId="22" fillId="0" borderId="17" xfId="0" applyNumberFormat="1" applyFont="1" applyFill="1" applyBorder="1" applyAlignment="1">
      <alignment horizontal="center" vertical="center"/>
    </xf>
    <xf numFmtId="0" fontId="22" fillId="0" borderId="19" xfId="0" applyFont="1" applyFill="1" applyBorder="1" applyAlignment="1">
      <alignment horizontal="center" vertical="center"/>
    </xf>
    <xf numFmtId="0" fontId="28" fillId="22" borderId="11" xfId="0" applyFont="1" applyFill="1" applyBorder="1" applyAlignment="1" quotePrefix="1">
      <alignment horizontal="left" vertical="center" wrapText="1"/>
    </xf>
    <xf numFmtId="0" fontId="22" fillId="0" borderId="21" xfId="0" applyFont="1" applyBorder="1" applyAlignment="1" quotePrefix="1">
      <alignment vertical="center" wrapText="1"/>
    </xf>
    <xf numFmtId="0" fontId="22" fillId="0" borderId="22" xfId="0" applyFont="1" applyBorder="1" applyAlignment="1" quotePrefix="1">
      <alignment vertical="center" wrapText="1"/>
    </xf>
    <xf numFmtId="0" fontId="22" fillId="0" borderId="23" xfId="0" applyFont="1" applyFill="1" applyBorder="1" applyAlignment="1">
      <alignment horizontal="center" vertical="center"/>
    </xf>
    <xf numFmtId="0" fontId="22" fillId="0" borderId="24" xfId="0" applyFont="1" applyFill="1" applyBorder="1" applyAlignment="1">
      <alignment horizontal="center" vertical="center"/>
    </xf>
    <xf numFmtId="0" fontId="22" fillId="0" borderId="25" xfId="0" applyFont="1" applyBorder="1" applyAlignment="1" quotePrefix="1">
      <alignment vertical="center" wrapText="1"/>
    </xf>
    <xf numFmtId="0" fontId="22" fillId="0" borderId="25" xfId="0" applyFont="1" applyBorder="1" applyAlignment="1" quotePrefix="1">
      <alignment horizontal="left" vertical="center" wrapText="1"/>
    </xf>
    <xf numFmtId="0" fontId="22" fillId="0" borderId="21" xfId="0" applyFont="1" applyBorder="1" applyAlignment="1" quotePrefix="1">
      <alignment horizontal="left" vertical="center" wrapText="1"/>
    </xf>
    <xf numFmtId="0" fontId="22" fillId="0" borderId="22" xfId="0" applyFont="1" applyBorder="1" applyAlignment="1" quotePrefix="1">
      <alignment horizontal="left" vertical="center" wrapText="1"/>
    </xf>
    <xf numFmtId="0" fontId="22" fillId="0" borderId="26" xfId="0" applyFont="1" applyFill="1" applyBorder="1" applyAlignment="1">
      <alignment horizontal="center" vertical="center" wrapText="1"/>
    </xf>
    <xf numFmtId="0" fontId="23" fillId="0" borderId="15" xfId="0" applyFont="1" applyBorder="1" applyAlignment="1">
      <alignment horizontal="left" vertical="center"/>
    </xf>
    <xf numFmtId="0" fontId="22" fillId="0" borderId="13" xfId="0" applyFont="1" applyBorder="1" applyAlignment="1">
      <alignment horizontal="center"/>
    </xf>
    <xf numFmtId="0" fontId="23" fillId="0" borderId="15" xfId="0" applyFont="1" applyBorder="1" applyAlignment="1">
      <alignment vertical="center" wrapText="1"/>
    </xf>
    <xf numFmtId="0" fontId="22" fillId="0" borderId="17" xfId="0" applyFont="1" applyBorder="1" applyAlignment="1">
      <alignment horizontal="center" vertical="center"/>
    </xf>
    <xf numFmtId="0" fontId="22" fillId="0" borderId="13" xfId="0" applyFont="1" applyBorder="1" applyAlignment="1">
      <alignment horizontal="center" vertical="center"/>
    </xf>
    <xf numFmtId="0" fontId="25" fillId="0" borderId="20" xfId="0" applyFont="1" applyBorder="1" applyAlignment="1">
      <alignment horizontal="left" vertical="center"/>
    </xf>
    <xf numFmtId="0" fontId="22" fillId="0" borderId="27" xfId="0" applyFont="1" applyBorder="1" applyAlignment="1" quotePrefix="1">
      <alignment vertical="center"/>
    </xf>
    <xf numFmtId="0" fontId="27" fillId="0" borderId="10" xfId="0" applyFont="1" applyFill="1" applyBorder="1" applyAlignment="1">
      <alignment horizontal="left" vertical="center" wrapText="1"/>
    </xf>
    <xf numFmtId="0" fontId="27" fillId="0" borderId="10" xfId="0" applyFont="1" applyFill="1" applyBorder="1" applyAlignment="1">
      <alignment horizontal="center" vertical="center"/>
    </xf>
    <xf numFmtId="0" fontId="21" fillId="0" borderId="0" xfId="0" applyFont="1" applyFill="1" applyAlignment="1">
      <alignment/>
    </xf>
    <xf numFmtId="0" fontId="26" fillId="22" borderId="13" xfId="0" applyFont="1" applyFill="1" applyBorder="1" applyAlignment="1">
      <alignment horizontal="center" vertical="center"/>
    </xf>
    <xf numFmtId="0" fontId="26" fillId="0" borderId="28" xfId="0" applyFont="1" applyFill="1" applyBorder="1" applyAlignment="1" quotePrefix="1">
      <alignment vertical="center" wrapText="1"/>
    </xf>
    <xf numFmtId="164" fontId="26" fillId="0" borderId="12" xfId="0" applyNumberFormat="1" applyFont="1" applyFill="1" applyBorder="1" applyAlignment="1">
      <alignment horizontal="center" vertical="center"/>
    </xf>
    <xf numFmtId="0" fontId="26" fillId="0" borderId="13" xfId="0" applyFont="1" applyFill="1" applyBorder="1" applyAlignment="1">
      <alignment horizontal="center" vertical="center"/>
    </xf>
    <xf numFmtId="0" fontId="17" fillId="0" borderId="0" xfId="0" applyFont="1" applyFill="1" applyAlignment="1">
      <alignment/>
    </xf>
    <xf numFmtId="164" fontId="26" fillId="22" borderId="10" xfId="0" applyNumberFormat="1" applyFont="1" applyFill="1" applyBorder="1" applyAlignment="1">
      <alignment horizontal="center" vertical="center"/>
    </xf>
    <xf numFmtId="0" fontId="0" fillId="24" borderId="0" xfId="0" applyFill="1" applyAlignment="1">
      <alignment/>
    </xf>
    <xf numFmtId="0" fontId="0" fillId="0" borderId="0" xfId="0" applyAlignment="1">
      <alignment horizontal="center"/>
    </xf>
    <xf numFmtId="0" fontId="0" fillId="24" borderId="0" xfId="0" applyFill="1" applyAlignment="1">
      <alignment horizontal="center"/>
    </xf>
    <xf numFmtId="0" fontId="0" fillId="24" borderId="0" xfId="0" applyFill="1" applyAlignment="1">
      <alignment horizontal="left"/>
    </xf>
    <xf numFmtId="0" fontId="26" fillId="22" borderId="28" xfId="0" applyFont="1" applyFill="1" applyBorder="1" applyAlignment="1" quotePrefix="1">
      <alignment vertical="center" wrapText="1"/>
    </xf>
    <xf numFmtId="0" fontId="22" fillId="0" borderId="21" xfId="0" applyFont="1" applyBorder="1" applyAlignment="1" quotePrefix="1">
      <alignment horizontal="center" vertical="center" wrapText="1"/>
    </xf>
    <xf numFmtId="0" fontId="28" fillId="22" borderId="18" xfId="0" applyFont="1" applyFill="1" applyBorder="1" applyAlignment="1" quotePrefix="1">
      <alignment horizontal="center" vertical="center" wrapText="1"/>
    </xf>
    <xf numFmtId="0" fontId="28" fillId="22" borderId="12" xfId="0" applyFont="1" applyFill="1" applyBorder="1" applyAlignment="1" quotePrefix="1">
      <alignment horizontal="center" vertical="center" wrapText="1"/>
    </xf>
    <xf numFmtId="0" fontId="22" fillId="0" borderId="25" xfId="0" applyFont="1" applyBorder="1" applyAlignment="1" quotePrefix="1">
      <alignment horizontal="center" vertical="center" wrapText="1"/>
    </xf>
    <xf numFmtId="0" fontId="27" fillId="0" borderId="12" xfId="0" applyFont="1" applyFill="1" applyBorder="1" applyAlignment="1">
      <alignment horizontal="center" vertical="center" wrapText="1"/>
    </xf>
    <xf numFmtId="0" fontId="26" fillId="22" borderId="18" xfId="0" applyFont="1" applyFill="1" applyBorder="1" applyAlignment="1" quotePrefix="1">
      <alignment horizontal="center" vertical="center" wrapText="1"/>
    </xf>
    <xf numFmtId="0" fontId="26" fillId="22" borderId="12" xfId="0" applyFont="1" applyFill="1" applyBorder="1" applyAlignment="1" quotePrefix="1">
      <alignment horizontal="center" vertical="center" wrapText="1"/>
    </xf>
    <xf numFmtId="0" fontId="26" fillId="22" borderId="0" xfId="0" applyFont="1" applyFill="1" applyBorder="1" applyAlignment="1" quotePrefix="1">
      <alignment horizontal="center" vertical="center" wrapText="1"/>
    </xf>
    <xf numFmtId="0" fontId="23" fillId="0" borderId="12" xfId="0" applyFont="1" applyBorder="1" applyAlignment="1">
      <alignment horizontal="center" vertical="center"/>
    </xf>
    <xf numFmtId="0" fontId="26" fillId="0" borderId="18" xfId="0" applyFont="1" applyFill="1" applyBorder="1" applyAlignment="1" quotePrefix="1">
      <alignment horizontal="center" vertical="center" wrapText="1"/>
    </xf>
    <xf numFmtId="0" fontId="22" fillId="0" borderId="29" xfId="0" applyFont="1" applyFill="1" applyBorder="1" applyAlignment="1">
      <alignment horizontal="center" vertical="center"/>
    </xf>
    <xf numFmtId="0" fontId="22" fillId="0" borderId="30" xfId="0" applyFont="1" applyBorder="1" applyAlignment="1" quotePrefix="1">
      <alignment vertical="center" wrapText="1"/>
    </xf>
    <xf numFmtId="0" fontId="22" fillId="0" borderId="30" xfId="0" applyFont="1" applyBorder="1" applyAlignment="1">
      <alignment horizontal="center" vertical="center" wrapText="1"/>
    </xf>
    <xf numFmtId="0" fontId="22" fillId="0" borderId="27" xfId="0" applyFont="1" applyBorder="1" applyAlignment="1" quotePrefix="1">
      <alignment vertical="center" wrapText="1"/>
    </xf>
    <xf numFmtId="0" fontId="28" fillId="22" borderId="17" xfId="0" applyFont="1" applyFill="1" applyBorder="1" applyAlignment="1" quotePrefix="1">
      <alignment horizontal="center" vertical="center" wrapText="1"/>
    </xf>
    <xf numFmtId="0" fontId="28" fillId="22" borderId="15" xfId="0" applyFont="1" applyFill="1" applyBorder="1" applyAlignment="1" quotePrefix="1">
      <alignment horizontal="center" vertical="center" wrapText="1"/>
    </xf>
    <xf numFmtId="0" fontId="26" fillId="22" borderId="15" xfId="0" applyFont="1" applyFill="1" applyBorder="1" applyAlignment="1" quotePrefix="1">
      <alignment horizontal="center" vertical="center" wrapText="1"/>
    </xf>
    <xf numFmtId="0" fontId="22" fillId="24" borderId="20" xfId="0" applyFont="1" applyFill="1" applyBorder="1" applyAlignment="1">
      <alignment horizontal="center" vertical="center" wrapText="1"/>
    </xf>
    <xf numFmtId="0" fontId="22" fillId="0" borderId="14" xfId="0" applyFont="1" applyFill="1" applyBorder="1" applyAlignment="1">
      <alignment horizontal="center"/>
    </xf>
    <xf numFmtId="0" fontId="25" fillId="0" borderId="15" xfId="0" applyFont="1" applyBorder="1" applyAlignment="1">
      <alignment horizontal="left" vertical="center"/>
    </xf>
    <xf numFmtId="0" fontId="22" fillId="0" borderId="12" xfId="0" applyFont="1" applyBorder="1" applyAlignment="1">
      <alignment horizontal="center" vertical="center"/>
    </xf>
    <xf numFmtId="0" fontId="26" fillId="22" borderId="17" xfId="0" applyFont="1" applyFill="1" applyBorder="1" applyAlignment="1" quotePrefix="1">
      <alignment horizontal="center" vertical="center" wrapText="1"/>
    </xf>
    <xf numFmtId="0" fontId="28" fillId="22" borderId="20" xfId="0" applyFont="1" applyFill="1" applyBorder="1" applyAlignment="1" quotePrefix="1">
      <alignment horizontal="center" vertical="center" wrapText="1"/>
    </xf>
    <xf numFmtId="0" fontId="28" fillId="22" borderId="19" xfId="0" applyFont="1" applyFill="1" applyBorder="1" applyAlignment="1">
      <alignment horizontal="center" vertical="center"/>
    </xf>
    <xf numFmtId="0" fontId="27" fillId="0" borderId="15" xfId="0" applyFont="1" applyFill="1" applyBorder="1" applyAlignment="1">
      <alignment horizontal="left" vertical="center" wrapText="1"/>
    </xf>
    <xf numFmtId="0" fontId="30" fillId="24" borderId="0" xfId="0" applyFont="1" applyFill="1" applyAlignment="1">
      <alignment horizontal="left"/>
    </xf>
    <xf numFmtId="0" fontId="30" fillId="24" borderId="0" xfId="0" applyFont="1" applyFill="1" applyAlignment="1">
      <alignment horizontal="center"/>
    </xf>
    <xf numFmtId="0" fontId="30" fillId="24" borderId="0" xfId="0" applyFont="1" applyFill="1" applyAlignment="1">
      <alignment/>
    </xf>
    <xf numFmtId="0" fontId="30" fillId="0" borderId="0" xfId="0" applyFont="1" applyAlignment="1">
      <alignment horizontal="left"/>
    </xf>
    <xf numFmtId="0" fontId="30" fillId="0" borderId="0" xfId="0" applyFont="1" applyAlignment="1">
      <alignment horizontal="left" wrapText="1"/>
    </xf>
    <xf numFmtId="0" fontId="30" fillId="0" borderId="0" xfId="0" applyFont="1" applyAlignment="1">
      <alignment horizontal="center"/>
    </xf>
    <xf numFmtId="0" fontId="30" fillId="0" borderId="0" xfId="0" applyFont="1" applyAlignment="1">
      <alignment/>
    </xf>
    <xf numFmtId="0" fontId="22" fillId="0" borderId="27" xfId="0" applyFont="1" applyBorder="1" applyAlignment="1" quotePrefix="1">
      <alignment horizontal="left" vertical="center" wrapText="1"/>
    </xf>
    <xf numFmtId="0" fontId="22" fillId="0" borderId="31" xfId="0" applyFont="1" applyFill="1" applyBorder="1" applyAlignment="1">
      <alignment horizontal="center" vertical="center"/>
    </xf>
    <xf numFmtId="0" fontId="22" fillId="0" borderId="31" xfId="0" applyFont="1" applyFill="1" applyBorder="1" applyAlignment="1">
      <alignment horizontal="center" vertical="center" wrapText="1"/>
    </xf>
    <xf numFmtId="0" fontId="22" fillId="0" borderId="32" xfId="0" applyFont="1" applyBorder="1" applyAlignment="1">
      <alignment horizontal="center" vertical="center" wrapText="1"/>
    </xf>
    <xf numFmtId="0" fontId="22" fillId="0" borderId="33" xfId="0" applyFont="1" applyBorder="1" applyAlignment="1" quotePrefix="1">
      <alignment vertical="center" wrapText="1"/>
    </xf>
    <xf numFmtId="0" fontId="0" fillId="0" borderId="0" xfId="0" applyFill="1" applyAlignment="1">
      <alignment/>
    </xf>
    <xf numFmtId="0" fontId="22" fillId="0" borderId="30" xfId="0" applyFont="1" applyFill="1" applyBorder="1" applyAlignment="1" quotePrefix="1">
      <alignment vertical="center"/>
    </xf>
    <xf numFmtId="0" fontId="27" fillId="0" borderId="15" xfId="0" applyFont="1" applyBorder="1" applyAlignment="1">
      <alignment horizontal="left" vertical="center" wrapText="1"/>
    </xf>
    <xf numFmtId="0" fontId="0" fillId="0" borderId="13" xfId="0" applyBorder="1" applyAlignment="1">
      <alignment wrapText="1"/>
    </xf>
    <xf numFmtId="0" fontId="27" fillId="0" borderId="20" xfId="0" applyFont="1" applyBorder="1" applyAlignment="1">
      <alignment horizontal="left" vertical="center" wrapText="1"/>
    </xf>
    <xf numFmtId="0" fontId="22" fillId="0" borderId="31" xfId="0" applyFont="1" applyBorder="1" applyAlignment="1" quotePrefix="1">
      <alignment vertical="center" wrapText="1"/>
    </xf>
    <xf numFmtId="0" fontId="22" fillId="0" borderId="34" xfId="0" applyFont="1" applyBorder="1" applyAlignment="1" quotePrefix="1">
      <alignment vertical="center" wrapText="1"/>
    </xf>
    <xf numFmtId="0" fontId="22" fillId="0" borderId="32" xfId="0" applyFont="1" applyBorder="1" applyAlignment="1" quotePrefix="1">
      <alignment horizontal="left" vertical="center" wrapText="1"/>
    </xf>
    <xf numFmtId="0" fontId="22" fillId="0" borderId="31" xfId="0" applyFont="1" applyBorder="1" applyAlignment="1" quotePrefix="1">
      <alignment horizontal="left" vertical="center" wrapText="1"/>
    </xf>
    <xf numFmtId="0" fontId="22" fillId="0" borderId="23" xfId="0" applyFont="1" applyFill="1" applyBorder="1" applyAlignment="1">
      <alignment horizontal="center" vertical="center" wrapText="1"/>
    </xf>
    <xf numFmtId="0" fontId="22" fillId="0" borderId="35" xfId="0" applyFont="1" applyFill="1" applyBorder="1" applyAlignment="1">
      <alignment horizontal="center" vertical="center"/>
    </xf>
    <xf numFmtId="0" fontId="22" fillId="0" borderId="34" xfId="0" applyFont="1" applyBorder="1" applyAlignment="1">
      <alignment horizontal="center" vertical="center" wrapText="1"/>
    </xf>
    <xf numFmtId="0" fontId="22" fillId="0" borderId="22" xfId="0" applyFont="1" applyBorder="1" applyAlignment="1">
      <alignment horizontal="center" vertical="center" wrapText="1"/>
    </xf>
    <xf numFmtId="0" fontId="22" fillId="0" borderId="34" xfId="0" applyFont="1" applyFill="1" applyBorder="1" applyAlignment="1">
      <alignment horizontal="center" vertical="center" wrapText="1"/>
    </xf>
    <xf numFmtId="0" fontId="26" fillId="22" borderId="28" xfId="0" applyFont="1" applyFill="1" applyBorder="1" applyAlignment="1" quotePrefix="1">
      <alignment horizontal="center" vertical="center" wrapText="1"/>
    </xf>
    <xf numFmtId="0" fontId="22" fillId="0" borderId="21" xfId="0" applyFont="1" applyBorder="1" applyAlignment="1">
      <alignment horizontal="center" vertical="center" wrapText="1"/>
    </xf>
    <xf numFmtId="0" fontId="22" fillId="0" borderId="36" xfId="0" applyFont="1" applyFill="1" applyBorder="1" applyAlignment="1">
      <alignment horizontal="center" vertical="center" wrapText="1"/>
    </xf>
    <xf numFmtId="0" fontId="22" fillId="0" borderId="37" xfId="0" applyFont="1" applyFill="1" applyBorder="1" applyAlignment="1">
      <alignment horizontal="center" vertical="center" wrapText="1"/>
    </xf>
    <xf numFmtId="0" fontId="22" fillId="0" borderId="36" xfId="0" applyFont="1" applyBorder="1" applyAlignment="1">
      <alignment horizontal="center" vertical="center" wrapText="1"/>
    </xf>
    <xf numFmtId="0" fontId="22" fillId="0" borderId="30" xfId="0" applyFont="1" applyBorder="1" applyAlignment="1" quotePrefix="1">
      <alignment horizontal="left" vertical="center" wrapText="1"/>
    </xf>
    <xf numFmtId="0" fontId="22" fillId="0" borderId="38" xfId="0" applyFont="1" applyBorder="1" applyAlignment="1">
      <alignment horizontal="center" vertical="center" wrapText="1"/>
    </xf>
    <xf numFmtId="0" fontId="22" fillId="0" borderId="29" xfId="0" applyFont="1" applyFill="1" applyBorder="1" applyAlignment="1">
      <alignment horizontal="center" vertical="center" wrapText="1"/>
    </xf>
    <xf numFmtId="0" fontId="22" fillId="0" borderId="13" xfId="0" applyFont="1" applyBorder="1" applyAlignment="1">
      <alignment horizontal="left" vertical="center"/>
    </xf>
    <xf numFmtId="0" fontId="22" fillId="0" borderId="33" xfId="0" applyFont="1" applyBorder="1" applyAlignment="1">
      <alignment horizontal="center" vertical="center" wrapText="1"/>
    </xf>
    <xf numFmtId="0" fontId="22" fillId="0" borderId="38" xfId="0" applyFont="1" applyFill="1" applyBorder="1" applyAlignment="1">
      <alignment horizontal="center" vertical="center" wrapText="1"/>
    </xf>
    <xf numFmtId="0" fontId="28" fillId="22" borderId="14" xfId="0" applyFont="1" applyFill="1" applyBorder="1" applyAlignment="1" quotePrefix="1">
      <alignment horizontal="left" vertical="center" wrapText="1"/>
    </xf>
    <xf numFmtId="164" fontId="28" fillId="22" borderId="14" xfId="0" applyNumberFormat="1" applyFont="1" applyFill="1" applyBorder="1" applyAlignment="1">
      <alignment horizontal="center" vertical="center"/>
    </xf>
    <xf numFmtId="0" fontId="22" fillId="0" borderId="37" xfId="0" applyFont="1" applyFill="1" applyBorder="1" applyAlignment="1">
      <alignment horizontal="center" vertical="center"/>
    </xf>
    <xf numFmtId="0" fontId="22" fillId="0" borderId="13" xfId="0" applyFont="1" applyFill="1" applyBorder="1" applyAlignment="1">
      <alignment horizontal="center"/>
    </xf>
    <xf numFmtId="0" fontId="22" fillId="0" borderId="12" xfId="0" applyFont="1" applyFill="1" applyBorder="1" applyAlignment="1">
      <alignment horizontal="center" vertical="center" wrapText="1"/>
    </xf>
    <xf numFmtId="0" fontId="25" fillId="0" borderId="15" xfId="0" applyFont="1" applyFill="1" applyBorder="1" applyAlignment="1">
      <alignment horizontal="left" vertical="center"/>
    </xf>
    <xf numFmtId="0" fontId="22" fillId="0" borderId="0" xfId="0" applyFont="1" applyBorder="1" applyAlignment="1">
      <alignment horizontal="center" vertical="center"/>
    </xf>
    <xf numFmtId="0" fontId="22" fillId="0" borderId="33" xfId="0" applyFont="1" applyBorder="1" applyAlignment="1" quotePrefix="1">
      <alignment horizontal="left" vertical="center" wrapText="1"/>
    </xf>
    <xf numFmtId="0" fontId="22" fillId="0" borderId="0" xfId="0" applyFont="1" applyBorder="1" applyAlignment="1">
      <alignment horizontal="center"/>
    </xf>
    <xf numFmtId="0" fontId="22" fillId="0" borderId="13" xfId="0" applyNumberFormat="1" applyFont="1" applyBorder="1" applyAlignment="1">
      <alignment horizontal="center" vertical="center"/>
    </xf>
    <xf numFmtId="0" fontId="22" fillId="0" borderId="34" xfId="0" applyFont="1" applyFill="1" applyBorder="1" applyAlignment="1">
      <alignment horizontal="center" vertical="center"/>
    </xf>
    <xf numFmtId="0" fontId="22" fillId="0" borderId="39" xfId="0" applyFont="1" applyFill="1" applyBorder="1" applyAlignment="1">
      <alignment horizontal="center" vertical="center" wrapText="1"/>
    </xf>
    <xf numFmtId="0" fontId="22" fillId="24" borderId="10" xfId="0" applyFont="1" applyFill="1" applyBorder="1" applyAlignment="1">
      <alignment horizontal="center" vertical="center" wrapText="1"/>
    </xf>
    <xf numFmtId="0" fontId="24" fillId="0" borderId="21" xfId="0" applyFont="1" applyBorder="1" applyAlignment="1" quotePrefix="1">
      <alignment vertical="center" wrapText="1"/>
    </xf>
    <xf numFmtId="0" fontId="22" fillId="0" borderId="40" xfId="0" applyFont="1" applyBorder="1" applyAlignment="1" quotePrefix="1">
      <alignment horizontal="center" vertical="center" wrapText="1"/>
    </xf>
    <xf numFmtId="0" fontId="26" fillId="22" borderId="20" xfId="0" applyFont="1" applyFill="1" applyBorder="1" applyAlignment="1" quotePrefix="1">
      <alignment horizontal="left" vertical="center" wrapText="1"/>
    </xf>
    <xf numFmtId="0" fontId="26" fillId="22" borderId="20" xfId="0" applyFont="1" applyFill="1" applyBorder="1" applyAlignment="1" quotePrefix="1">
      <alignment horizontal="center" vertical="center" wrapText="1"/>
    </xf>
    <xf numFmtId="0" fontId="22" fillId="0" borderId="10" xfId="0" applyFont="1" applyBorder="1" applyAlignment="1" quotePrefix="1">
      <alignment vertical="center" wrapText="1"/>
    </xf>
    <xf numFmtId="0" fontId="0" fillId="0" borderId="0" xfId="0" applyBorder="1" applyAlignment="1">
      <alignment wrapText="1"/>
    </xf>
    <xf numFmtId="0" fontId="0" fillId="0" borderId="0" xfId="0" applyAlignment="1">
      <alignment wrapText="1"/>
    </xf>
    <xf numFmtId="0" fontId="0" fillId="0" borderId="0" xfId="0" applyAlignment="1">
      <alignment horizontal="center" wrapText="1"/>
    </xf>
    <xf numFmtId="0" fontId="24" fillId="0" borderId="41" xfId="0" applyFont="1" applyFill="1" applyBorder="1" applyAlignment="1">
      <alignment horizontal="center" vertical="center" wrapText="1"/>
    </xf>
    <xf numFmtId="0" fontId="22" fillId="0" borderId="0" xfId="0" applyFont="1" applyAlignment="1">
      <alignment horizontal="left" vertical="center" wrapText="1"/>
    </xf>
    <xf numFmtId="0" fontId="25" fillId="0" borderId="15" xfId="0" applyFont="1" applyFill="1" applyBorder="1" applyAlignment="1">
      <alignment horizontal="left" vertical="center" wrapText="1"/>
    </xf>
    <xf numFmtId="0" fontId="22" fillId="0" borderId="13" xfId="0" applyFont="1" applyFill="1" applyBorder="1" applyAlignment="1">
      <alignment horizontal="center" wrapText="1"/>
    </xf>
    <xf numFmtId="0" fontId="22" fillId="0" borderId="36" xfId="0" applyFont="1" applyBorder="1" applyAlignment="1" quotePrefix="1">
      <alignment horizontal="center" vertical="center" wrapText="1"/>
    </xf>
    <xf numFmtId="0" fontId="24" fillId="0" borderId="31" xfId="0" applyFont="1" applyBorder="1" applyAlignment="1" quotePrefix="1">
      <alignment horizontal="center" vertical="center" wrapText="1"/>
    </xf>
    <xf numFmtId="0" fontId="30" fillId="0" borderId="0" xfId="0" applyFont="1" applyAlignment="1">
      <alignment wrapText="1"/>
    </xf>
    <xf numFmtId="0" fontId="22" fillId="0" borderId="31" xfId="0" applyFont="1" applyBorder="1" applyAlignment="1" quotePrefix="1">
      <alignment horizontal="center" vertical="center" wrapText="1"/>
    </xf>
    <xf numFmtId="0" fontId="22" fillId="0" borderId="35" xfId="0" applyFont="1" applyFill="1" applyBorder="1" applyAlignment="1">
      <alignment horizontal="center" vertical="center" wrapText="1"/>
    </xf>
    <xf numFmtId="0" fontId="24" fillId="0" borderId="23" xfId="0" applyFont="1" applyFill="1" applyBorder="1" applyAlignment="1">
      <alignment horizontal="center" vertical="center" wrapText="1"/>
    </xf>
    <xf numFmtId="0" fontId="24" fillId="0" borderId="38" xfId="0" applyFont="1" applyBorder="1" applyAlignment="1" quotePrefix="1">
      <alignment horizontal="center" vertical="center" wrapText="1"/>
    </xf>
    <xf numFmtId="0" fontId="25" fillId="0" borderId="15" xfId="0" applyFont="1" applyBorder="1" applyAlignment="1">
      <alignment horizontal="left" vertical="center" wrapText="1"/>
    </xf>
    <xf numFmtId="0" fontId="25" fillId="0" borderId="12"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3" xfId="0" applyFont="1" applyBorder="1" applyAlignment="1">
      <alignment horizontal="left" wrapText="1"/>
    </xf>
    <xf numFmtId="0" fontId="23" fillId="0" borderId="20" xfId="0" applyFont="1" applyBorder="1" applyAlignment="1">
      <alignment vertical="center" wrapText="1"/>
    </xf>
    <xf numFmtId="0" fontId="23" fillId="0" borderId="17" xfId="0" applyFont="1" applyBorder="1" applyAlignment="1">
      <alignment horizontal="center" vertical="center" wrapText="1"/>
    </xf>
    <xf numFmtId="0" fontId="22" fillId="0" borderId="17" xfId="0" applyNumberFormat="1" applyFont="1" applyBorder="1" applyAlignment="1">
      <alignment horizontal="center" vertical="center" wrapText="1"/>
    </xf>
    <xf numFmtId="0" fontId="22" fillId="0" borderId="19" xfId="0" applyFont="1" applyBorder="1" applyAlignment="1">
      <alignment horizontal="left" wrapText="1"/>
    </xf>
    <xf numFmtId="0" fontId="22" fillId="0" borderId="20" xfId="0" applyFont="1" applyBorder="1" applyAlignment="1" quotePrefix="1">
      <alignment vertical="center" wrapText="1"/>
    </xf>
    <xf numFmtId="0" fontId="22" fillId="0" borderId="14" xfId="0" applyFont="1" applyBorder="1" applyAlignment="1" quotePrefix="1">
      <alignment horizontal="center" vertical="center" wrapText="1"/>
    </xf>
    <xf numFmtId="0" fontId="22" fillId="0" borderId="19" xfId="0" applyFont="1" applyFill="1" applyBorder="1" applyAlignment="1">
      <alignment horizontal="center" vertical="center" wrapText="1"/>
    </xf>
    <xf numFmtId="0" fontId="27" fillId="0" borderId="12" xfId="0" applyNumberFormat="1" applyFont="1" applyFill="1" applyBorder="1" applyAlignment="1">
      <alignment horizontal="center" vertical="center" wrapText="1"/>
    </xf>
    <xf numFmtId="0" fontId="27" fillId="0" borderId="13" xfId="0" applyFont="1" applyFill="1" applyBorder="1" applyAlignment="1">
      <alignment horizontal="center" vertical="center" wrapText="1"/>
    </xf>
    <xf numFmtId="0" fontId="21" fillId="0" borderId="0" xfId="0" applyFont="1" applyAlignment="1">
      <alignment wrapText="1"/>
    </xf>
    <xf numFmtId="164" fontId="26" fillId="22" borderId="18" xfId="0" applyNumberFormat="1" applyFont="1" applyFill="1" applyBorder="1" applyAlignment="1">
      <alignment horizontal="center" vertical="center" wrapText="1"/>
    </xf>
    <xf numFmtId="0" fontId="26" fillId="22" borderId="11" xfId="0" applyFont="1" applyFill="1" applyBorder="1" applyAlignment="1">
      <alignment horizontal="center" vertical="center" wrapText="1"/>
    </xf>
    <xf numFmtId="164" fontId="26" fillId="22" borderId="12" xfId="0" applyNumberFormat="1" applyFont="1" applyFill="1" applyBorder="1" applyAlignment="1">
      <alignment horizontal="center" vertical="center" wrapText="1"/>
    </xf>
    <xf numFmtId="0" fontId="26" fillId="22" borderId="10" xfId="0" applyFont="1" applyFill="1" applyBorder="1" applyAlignment="1">
      <alignment horizontal="center" vertical="center" wrapText="1"/>
    </xf>
    <xf numFmtId="0" fontId="0" fillId="0" borderId="0" xfId="0" applyFont="1" applyAlignment="1">
      <alignment wrapText="1"/>
    </xf>
    <xf numFmtId="164" fontId="26" fillId="22" borderId="17" xfId="0" applyNumberFormat="1" applyFont="1" applyFill="1" applyBorder="1" applyAlignment="1">
      <alignment horizontal="center" vertical="center" wrapText="1"/>
    </xf>
    <xf numFmtId="0" fontId="26" fillId="22" borderId="14" xfId="0" applyFont="1" applyFill="1" applyBorder="1" applyAlignment="1">
      <alignment horizontal="center" vertical="center" wrapText="1"/>
    </xf>
    <xf numFmtId="0" fontId="25" fillId="0" borderId="20" xfId="0" applyFont="1" applyBorder="1" applyAlignment="1">
      <alignment horizontal="left" vertical="center" wrapText="1"/>
    </xf>
    <xf numFmtId="0" fontId="25" fillId="0" borderId="17" xfId="0" applyFont="1" applyBorder="1" applyAlignment="1">
      <alignment horizontal="center" vertical="center" wrapText="1"/>
    </xf>
    <xf numFmtId="0" fontId="22" fillId="0" borderId="17" xfId="0" applyFont="1" applyBorder="1" applyAlignment="1">
      <alignment horizontal="center" vertical="center" wrapText="1"/>
    </xf>
    <xf numFmtId="0" fontId="23" fillId="0" borderId="15" xfId="0" applyFont="1" applyBorder="1" applyAlignment="1">
      <alignment horizontal="left" vertical="center" wrapText="1"/>
    </xf>
    <xf numFmtId="0" fontId="23" fillId="0" borderId="12" xfId="0" applyFont="1" applyBorder="1" applyAlignment="1">
      <alignment horizontal="center" vertical="center" wrapText="1"/>
    </xf>
    <xf numFmtId="0" fontId="22" fillId="0" borderId="12" xfId="0" applyNumberFormat="1" applyFont="1" applyBorder="1" applyAlignment="1">
      <alignment horizontal="center" vertical="center" wrapText="1"/>
    </xf>
    <xf numFmtId="0" fontId="22" fillId="0" borderId="13"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36" xfId="0" applyFont="1" applyBorder="1" applyAlignment="1" quotePrefix="1">
      <alignment horizontal="left" vertical="center" wrapText="1"/>
    </xf>
    <xf numFmtId="0" fontId="22" fillId="0" borderId="23" xfId="0" applyFont="1" applyBorder="1" applyAlignment="1" quotePrefix="1">
      <alignment horizontal="center" vertical="center" wrapText="1"/>
    </xf>
    <xf numFmtId="164" fontId="28" fillId="22" borderId="12" xfId="0" applyNumberFormat="1" applyFont="1" applyFill="1" applyBorder="1" applyAlignment="1">
      <alignment horizontal="center" vertical="center" wrapText="1"/>
    </xf>
    <xf numFmtId="0" fontId="28" fillId="22" borderId="10" xfId="0" applyFont="1" applyFill="1" applyBorder="1" applyAlignment="1">
      <alignment horizontal="center" vertical="center" wrapText="1"/>
    </xf>
    <xf numFmtId="164" fontId="28" fillId="22" borderId="17" xfId="0" applyNumberFormat="1" applyFont="1" applyFill="1" applyBorder="1" applyAlignment="1">
      <alignment horizontal="center" vertical="center" wrapText="1"/>
    </xf>
    <xf numFmtId="164" fontId="28" fillId="22" borderId="13" xfId="0" applyNumberFormat="1" applyFont="1" applyFill="1" applyBorder="1" applyAlignment="1">
      <alignment horizontal="center" vertical="center" wrapText="1"/>
    </xf>
    <xf numFmtId="0" fontId="28" fillId="22" borderId="13" xfId="0" applyFont="1" applyFill="1" applyBorder="1" applyAlignment="1">
      <alignment horizontal="center" vertical="center" wrapText="1"/>
    </xf>
    <xf numFmtId="0" fontId="22" fillId="0" borderId="12" xfId="0" applyNumberFormat="1" applyFont="1" applyFill="1" applyBorder="1" applyAlignment="1">
      <alignment horizontal="center" vertical="center" wrapText="1"/>
    </xf>
    <xf numFmtId="0" fontId="27" fillId="0" borderId="17" xfId="0" applyFont="1" applyBorder="1" applyAlignment="1">
      <alignment horizontal="center" vertical="center" wrapText="1"/>
    </xf>
    <xf numFmtId="0" fontId="22" fillId="0" borderId="17" xfId="0" applyNumberFormat="1" applyFont="1" applyFill="1" applyBorder="1" applyAlignment="1">
      <alignment horizontal="center" vertical="center" wrapText="1"/>
    </xf>
    <xf numFmtId="0" fontId="22" fillId="0" borderId="31" xfId="0" applyFont="1" applyBorder="1" applyAlignment="1">
      <alignment horizontal="center" vertical="center" wrapText="1"/>
    </xf>
    <xf numFmtId="0" fontId="22" fillId="0" borderId="0" xfId="0" applyFont="1" applyAlignment="1">
      <alignment horizontal="center" vertical="center" wrapText="1"/>
    </xf>
    <xf numFmtId="0" fontId="22" fillId="0" borderId="38" xfId="0" applyFont="1" applyBorder="1" applyAlignment="1" quotePrefix="1">
      <alignment horizontal="left" vertical="center" wrapText="1"/>
    </xf>
    <xf numFmtId="0" fontId="22" fillId="0" borderId="27" xfId="0" applyFont="1" applyBorder="1" applyAlignment="1">
      <alignment horizontal="center" vertical="center" wrapText="1"/>
    </xf>
    <xf numFmtId="0" fontId="22" fillId="0" borderId="32" xfId="0" applyFont="1" applyFill="1" applyBorder="1" applyAlignment="1">
      <alignment horizontal="center" vertical="center" wrapText="1"/>
    </xf>
    <xf numFmtId="164" fontId="28" fillId="22" borderId="18" xfId="0" applyNumberFormat="1" applyFont="1" applyFill="1" applyBorder="1" applyAlignment="1">
      <alignment horizontal="center" vertical="center" wrapText="1"/>
    </xf>
    <xf numFmtId="0" fontId="28" fillId="22" borderId="11" xfId="0" applyFont="1" applyFill="1" applyBorder="1" applyAlignment="1">
      <alignment horizontal="center" vertical="center" wrapText="1"/>
    </xf>
    <xf numFmtId="164" fontId="28" fillId="22" borderId="19" xfId="0" applyNumberFormat="1" applyFont="1" applyFill="1" applyBorder="1" applyAlignment="1">
      <alignment horizontal="center" vertical="center" wrapText="1"/>
    </xf>
    <xf numFmtId="0" fontId="28" fillId="22" borderId="19" xfId="0" applyFont="1" applyFill="1" applyBorder="1" applyAlignment="1">
      <alignment horizontal="center" vertical="center" wrapText="1"/>
    </xf>
    <xf numFmtId="164" fontId="26" fillId="22" borderId="13" xfId="0" applyNumberFormat="1" applyFont="1" applyFill="1" applyBorder="1" applyAlignment="1">
      <alignment horizontal="center" vertical="center" wrapText="1"/>
    </xf>
    <xf numFmtId="0" fontId="26" fillId="22" borderId="13" xfId="0" applyFont="1" applyFill="1" applyBorder="1" applyAlignment="1">
      <alignment horizontal="center" vertical="center" wrapText="1"/>
    </xf>
    <xf numFmtId="0" fontId="23" fillId="0" borderId="18" xfId="0" applyFont="1" applyBorder="1" applyAlignment="1">
      <alignment horizontal="center" vertical="center" wrapText="1"/>
    </xf>
    <xf numFmtId="0" fontId="22" fillId="0" borderId="18" xfId="0" applyNumberFormat="1" applyFont="1" applyBorder="1" applyAlignment="1">
      <alignment horizontal="center" vertical="center" wrapText="1"/>
    </xf>
    <xf numFmtId="0" fontId="22" fillId="0" borderId="13" xfId="0" applyFont="1" applyBorder="1" applyAlignment="1">
      <alignment horizontal="center" wrapText="1"/>
    </xf>
    <xf numFmtId="164" fontId="26" fillId="22" borderId="40" xfId="0" applyNumberFormat="1" applyFont="1" applyFill="1" applyBorder="1" applyAlignment="1">
      <alignment horizontal="center" vertical="center" wrapText="1"/>
    </xf>
    <xf numFmtId="0" fontId="17" fillId="0" borderId="0" xfId="0" applyFont="1" applyAlignment="1">
      <alignment wrapText="1"/>
    </xf>
    <xf numFmtId="164" fontId="26" fillId="22" borderId="19" xfId="0" applyNumberFormat="1" applyFont="1" applyFill="1" applyBorder="1" applyAlignment="1">
      <alignment horizontal="center" vertical="center" wrapText="1"/>
    </xf>
    <xf numFmtId="0" fontId="26" fillId="22" borderId="19" xfId="0" applyFont="1" applyFill="1" applyBorder="1" applyAlignment="1">
      <alignment horizontal="center" vertical="center" wrapText="1"/>
    </xf>
    <xf numFmtId="0" fontId="22" fillId="0" borderId="12" xfId="0" applyFont="1" applyBorder="1" applyAlignment="1">
      <alignment horizontal="center" wrapText="1"/>
    </xf>
    <xf numFmtId="0" fontId="22" fillId="0" borderId="11" xfId="0" applyFont="1" applyFill="1" applyBorder="1" applyAlignment="1">
      <alignment horizontal="center" vertical="center" wrapText="1"/>
    </xf>
    <xf numFmtId="0" fontId="27" fillId="0" borderId="12" xfId="0" applyFont="1" applyBorder="1" applyAlignment="1">
      <alignment horizontal="center" vertical="center" wrapText="1"/>
    </xf>
    <xf numFmtId="0" fontId="22" fillId="0" borderId="13" xfId="0" applyFont="1" applyFill="1" applyBorder="1" applyAlignment="1">
      <alignment horizontal="center" vertical="center" wrapText="1"/>
    </xf>
    <xf numFmtId="0" fontId="22" fillId="0" borderId="13" xfId="0" applyFont="1" applyBorder="1" applyAlignment="1">
      <alignment horizontal="left" vertical="center" wrapText="1"/>
    </xf>
    <xf numFmtId="0" fontId="21" fillId="0" borderId="0" xfId="0" applyFont="1" applyFill="1" applyAlignment="1">
      <alignment wrapText="1"/>
    </xf>
    <xf numFmtId="164" fontId="26" fillId="0" borderId="18" xfId="0" applyNumberFormat="1" applyFont="1" applyFill="1" applyBorder="1" applyAlignment="1">
      <alignment horizontal="center" vertical="center" wrapText="1"/>
    </xf>
    <xf numFmtId="0" fontId="26" fillId="0" borderId="13" xfId="0" applyFont="1" applyFill="1" applyBorder="1" applyAlignment="1">
      <alignment horizontal="center" vertical="center" wrapText="1"/>
    </xf>
    <xf numFmtId="0" fontId="17" fillId="0" borderId="0" xfId="0" applyFont="1" applyFill="1" applyAlignment="1">
      <alignment wrapText="1"/>
    </xf>
    <xf numFmtId="3" fontId="22" fillId="24" borderId="32" xfId="0" applyNumberFormat="1" applyFont="1" applyFill="1" applyBorder="1" applyAlignment="1" applyProtection="1">
      <alignment horizontal="center" vertical="center"/>
      <protection locked="0"/>
    </xf>
    <xf numFmtId="3" fontId="22" fillId="24" borderId="31" xfId="0" applyNumberFormat="1" applyFont="1" applyFill="1" applyBorder="1" applyAlignment="1" applyProtection="1">
      <alignment horizontal="center" vertical="center"/>
      <protection locked="0"/>
    </xf>
    <xf numFmtId="3" fontId="22" fillId="24" borderId="38" xfId="0" applyNumberFormat="1" applyFont="1" applyFill="1" applyBorder="1" applyAlignment="1" applyProtection="1">
      <alignment horizontal="center" vertical="center"/>
      <protection locked="0"/>
    </xf>
    <xf numFmtId="0" fontId="22" fillId="24" borderId="32" xfId="0" applyNumberFormat="1" applyFont="1" applyFill="1" applyBorder="1" applyAlignment="1" applyProtection="1">
      <alignment horizontal="center" vertical="center"/>
      <protection locked="0"/>
    </xf>
    <xf numFmtId="0" fontId="22" fillId="24" borderId="11" xfId="0" applyFont="1" applyFill="1" applyBorder="1" applyAlignment="1" applyProtection="1">
      <alignment horizontal="center" vertical="center"/>
      <protection locked="0"/>
    </xf>
    <xf numFmtId="164" fontId="22" fillId="24" borderId="32" xfId="0" applyNumberFormat="1" applyFont="1" applyFill="1" applyBorder="1" applyAlignment="1" applyProtection="1">
      <alignment horizontal="center" vertical="center"/>
      <protection locked="0"/>
    </xf>
    <xf numFmtId="164" fontId="22" fillId="24" borderId="34" xfId="0" applyNumberFormat="1" applyFont="1" applyFill="1" applyBorder="1" applyAlignment="1" applyProtection="1">
      <alignment horizontal="center" vertical="center"/>
      <protection locked="0"/>
    </xf>
    <xf numFmtId="164" fontId="22" fillId="24" borderId="31" xfId="0" applyNumberFormat="1" applyFont="1" applyFill="1" applyBorder="1" applyAlignment="1" applyProtection="1">
      <alignment horizontal="center" vertical="center"/>
      <protection locked="0"/>
    </xf>
    <xf numFmtId="3" fontId="22" fillId="24" borderId="36" xfId="0" applyNumberFormat="1" applyFont="1" applyFill="1" applyBorder="1" applyAlignment="1" applyProtection="1">
      <alignment horizontal="center" vertical="center"/>
      <protection locked="0"/>
    </xf>
    <xf numFmtId="1" fontId="22" fillId="24" borderId="31" xfId="0" applyNumberFormat="1" applyFont="1" applyFill="1" applyBorder="1" applyAlignment="1" applyProtection="1">
      <alignment horizontal="center" vertical="center"/>
      <protection locked="0"/>
    </xf>
    <xf numFmtId="1" fontId="22" fillId="24" borderId="32" xfId="0" applyNumberFormat="1" applyFont="1" applyFill="1" applyBorder="1" applyAlignment="1" applyProtection="1">
      <alignment horizontal="center" vertical="center"/>
      <protection locked="0"/>
    </xf>
    <xf numFmtId="164" fontId="22" fillId="24" borderId="38" xfId="0" applyNumberFormat="1" applyFont="1" applyFill="1" applyBorder="1" applyAlignment="1" applyProtection="1">
      <alignment horizontal="center" vertical="center"/>
      <protection locked="0"/>
    </xf>
    <xf numFmtId="3" fontId="22" fillId="24" borderId="36" xfId="0" applyNumberFormat="1" applyFont="1" applyFill="1" applyBorder="1" applyAlignment="1" applyProtection="1">
      <alignment horizontal="center" vertical="center" wrapText="1"/>
      <protection locked="0"/>
    </xf>
    <xf numFmtId="3" fontId="24" fillId="24" borderId="31" xfId="0" applyNumberFormat="1" applyFont="1" applyFill="1" applyBorder="1" applyAlignment="1" applyProtection="1">
      <alignment horizontal="center" vertical="center" wrapText="1"/>
      <protection locked="0"/>
    </xf>
    <xf numFmtId="3" fontId="22" fillId="24" borderId="38" xfId="0" applyNumberFormat="1" applyFont="1" applyFill="1" applyBorder="1" applyAlignment="1" applyProtection="1">
      <alignment horizontal="center" vertical="center" wrapText="1"/>
      <protection locked="0"/>
    </xf>
    <xf numFmtId="0" fontId="24" fillId="24" borderId="32" xfId="0" applyNumberFormat="1" applyFont="1" applyFill="1" applyBorder="1" applyAlignment="1" applyProtection="1">
      <alignment horizontal="center" vertical="center" wrapText="1"/>
      <protection locked="0"/>
    </xf>
    <xf numFmtId="0" fontId="22" fillId="24" borderId="32" xfId="0" applyNumberFormat="1" applyFont="1" applyFill="1" applyBorder="1" applyAlignment="1" applyProtection="1">
      <alignment horizontal="center" vertical="center" wrapText="1"/>
      <protection locked="0"/>
    </xf>
    <xf numFmtId="0" fontId="24" fillId="24" borderId="16" xfId="0" applyFont="1" applyFill="1" applyBorder="1" applyAlignment="1" applyProtection="1">
      <alignment horizontal="center" vertical="center" wrapText="1"/>
      <protection locked="0"/>
    </xf>
    <xf numFmtId="3" fontId="22" fillId="24" borderId="14" xfId="0" applyNumberFormat="1" applyFont="1" applyFill="1" applyBorder="1" applyAlignment="1" applyProtection="1">
      <alignment horizontal="center" vertical="center" wrapText="1"/>
      <protection locked="0"/>
    </xf>
    <xf numFmtId="3" fontId="22" fillId="24" borderId="31" xfId="0" applyNumberFormat="1" applyFont="1" applyFill="1" applyBorder="1" applyAlignment="1" applyProtection="1">
      <alignment horizontal="center" vertical="center" wrapText="1"/>
      <protection locked="0"/>
    </xf>
    <xf numFmtId="164" fontId="22" fillId="24" borderId="16" xfId="0" applyNumberFormat="1" applyFont="1" applyFill="1" applyBorder="1" applyAlignment="1" applyProtection="1">
      <alignment horizontal="center" vertical="center" wrapText="1"/>
      <protection locked="0"/>
    </xf>
    <xf numFmtId="164" fontId="22" fillId="24" borderId="31" xfId="0" applyNumberFormat="1" applyFont="1" applyFill="1" applyBorder="1" applyAlignment="1" applyProtection="1">
      <alignment horizontal="center" vertical="center" wrapText="1"/>
      <protection locked="0"/>
    </xf>
    <xf numFmtId="164" fontId="22" fillId="24" borderId="38" xfId="0" applyNumberFormat="1" applyFont="1" applyFill="1" applyBorder="1" applyAlignment="1" applyProtection="1">
      <alignment horizontal="center" vertical="center" wrapText="1"/>
      <protection locked="0"/>
    </xf>
    <xf numFmtId="1" fontId="22" fillId="24" borderId="31" xfId="0" applyNumberFormat="1" applyFont="1" applyFill="1" applyBorder="1" applyAlignment="1" applyProtection="1">
      <alignment horizontal="center" vertical="center" wrapText="1"/>
      <protection locked="0"/>
    </xf>
    <xf numFmtId="0" fontId="22" fillId="24" borderId="31" xfId="0" applyNumberFormat="1" applyFont="1" applyFill="1" applyBorder="1" applyAlignment="1" applyProtection="1">
      <alignment horizontal="center" vertical="center" wrapText="1"/>
      <protection locked="0"/>
    </xf>
    <xf numFmtId="164" fontId="22" fillId="24" borderId="34" xfId="0" applyNumberFormat="1" applyFont="1" applyFill="1" applyBorder="1" applyAlignment="1" applyProtection="1">
      <alignment horizontal="center" vertical="center" wrapText="1"/>
      <protection locked="0"/>
    </xf>
    <xf numFmtId="0" fontId="22" fillId="24" borderId="27" xfId="0" applyNumberFormat="1" applyFont="1" applyFill="1" applyBorder="1" applyAlignment="1" applyProtection="1">
      <alignment horizontal="center" vertical="center" wrapText="1"/>
      <protection locked="0"/>
    </xf>
    <xf numFmtId="0" fontId="22" fillId="24" borderId="21" xfId="0" applyNumberFormat="1" applyFont="1" applyFill="1" applyBorder="1" applyAlignment="1" applyProtection="1">
      <alignment horizontal="center" vertical="center" wrapText="1"/>
      <protection locked="0"/>
    </xf>
    <xf numFmtId="164" fontId="22" fillId="24" borderId="21" xfId="0" applyNumberFormat="1" applyFont="1" applyFill="1" applyBorder="1" applyAlignment="1" applyProtection="1">
      <alignment horizontal="center" vertical="center" wrapText="1"/>
      <protection locked="0"/>
    </xf>
    <xf numFmtId="164" fontId="22" fillId="24" borderId="22" xfId="0" applyNumberFormat="1" applyFont="1" applyFill="1" applyBorder="1" applyAlignment="1" applyProtection="1">
      <alignment horizontal="center" vertical="center" wrapText="1"/>
      <protection locked="0"/>
    </xf>
    <xf numFmtId="3" fontId="22" fillId="24" borderId="25" xfId="0" applyNumberFormat="1" applyFont="1" applyFill="1" applyBorder="1" applyAlignment="1" applyProtection="1">
      <alignment horizontal="center" vertical="center" wrapText="1"/>
      <protection locked="0"/>
    </xf>
    <xf numFmtId="3" fontId="22" fillId="24" borderId="21" xfId="0" applyNumberFormat="1" applyFont="1" applyFill="1" applyBorder="1" applyAlignment="1" applyProtection="1">
      <alignment horizontal="center" vertical="center" wrapText="1"/>
      <protection locked="0"/>
    </xf>
    <xf numFmtId="164" fontId="22" fillId="24" borderId="33" xfId="0" applyNumberFormat="1" applyFont="1" applyFill="1" applyBorder="1" applyAlignment="1" applyProtection="1">
      <alignment horizontal="center" vertical="center" wrapText="1"/>
      <protection locked="0"/>
    </xf>
    <xf numFmtId="3" fontId="22" fillId="24" borderId="40" xfId="0" applyNumberFormat="1" applyFont="1" applyFill="1" applyBorder="1" applyAlignment="1" applyProtection="1">
      <alignment horizontal="center" vertical="center" wrapText="1"/>
      <protection locked="0"/>
    </xf>
    <xf numFmtId="164" fontId="22" fillId="24" borderId="32" xfId="0" applyNumberFormat="1" applyFont="1" applyFill="1" applyBorder="1" applyAlignment="1" applyProtection="1">
      <alignment horizontal="center" vertical="center" wrapText="1"/>
      <protection locked="0"/>
    </xf>
    <xf numFmtId="0" fontId="24" fillId="0" borderId="30" xfId="0" applyFont="1" applyFill="1" applyBorder="1" applyAlignment="1">
      <alignment horizontal="right" vertical="center"/>
    </xf>
    <xf numFmtId="0" fontId="22" fillId="0" borderId="30" xfId="0" applyFont="1" applyFill="1" applyBorder="1" applyAlignment="1">
      <alignment horizontal="left" vertical="center"/>
    </xf>
    <xf numFmtId="0" fontId="22" fillId="0" borderId="37" xfId="0" applyFont="1" applyBorder="1" applyAlignment="1">
      <alignment horizontal="center" vertical="center"/>
    </xf>
    <xf numFmtId="0" fontId="22" fillId="0" borderId="27" xfId="0" applyFont="1" applyBorder="1" applyAlignment="1">
      <alignment vertical="center" wrapText="1"/>
    </xf>
    <xf numFmtId="0" fontId="22" fillId="0" borderId="23" xfId="0" applyFont="1" applyBorder="1" applyAlignment="1">
      <alignment horizontal="center" vertical="center"/>
    </xf>
    <xf numFmtId="0" fontId="22" fillId="0" borderId="30" xfId="0" applyFont="1" applyBorder="1" applyAlignment="1">
      <alignment horizontal="left" vertical="center"/>
    </xf>
    <xf numFmtId="0" fontId="22" fillId="0" borderId="29" xfId="0" applyFont="1" applyBorder="1" applyAlignment="1">
      <alignment horizontal="left" vertical="center"/>
    </xf>
    <xf numFmtId="0" fontId="22" fillId="0" borderId="42" xfId="0" applyFont="1" applyBorder="1" applyAlignment="1">
      <alignment horizontal="center" vertical="center" wrapText="1"/>
    </xf>
    <xf numFmtId="0" fontId="22" fillId="0" borderId="43" xfId="0" applyFont="1" applyBorder="1" applyAlignment="1">
      <alignment horizontal="center" vertical="center"/>
    </xf>
    <xf numFmtId="0" fontId="22" fillId="0" borderId="44" xfId="0" applyFont="1" applyBorder="1" applyAlignment="1">
      <alignment horizontal="center" vertical="center" wrapText="1"/>
    </xf>
    <xf numFmtId="0" fontId="22" fillId="0" borderId="45" xfId="0" applyFont="1" applyBorder="1" applyAlignment="1">
      <alignment horizontal="center" vertical="center" wrapText="1"/>
    </xf>
    <xf numFmtId="0" fontId="22" fillId="0" borderId="43" xfId="0" applyFont="1" applyBorder="1" applyAlignment="1">
      <alignment horizontal="center" vertical="center" wrapText="1"/>
    </xf>
    <xf numFmtId="0" fontId="24" fillId="0" borderId="30" xfId="0" applyFont="1" applyFill="1" applyBorder="1" applyAlignment="1">
      <alignment horizontal="right" vertical="center" wrapText="1"/>
    </xf>
    <xf numFmtId="0" fontId="22" fillId="0" borderId="29" xfId="0" applyFont="1" applyBorder="1" applyAlignment="1">
      <alignment horizontal="left" vertical="center" wrapText="1"/>
    </xf>
    <xf numFmtId="0" fontId="24" fillId="0" borderId="27" xfId="0" applyFont="1" applyBorder="1" applyAlignment="1" quotePrefix="1">
      <alignment vertical="center" wrapText="1"/>
    </xf>
    <xf numFmtId="0" fontId="24" fillId="0" borderId="37" xfId="0" applyFont="1" applyBorder="1" applyAlignment="1">
      <alignment horizontal="center" vertical="center" wrapText="1"/>
    </xf>
    <xf numFmtId="0" fontId="22" fillId="0" borderId="37" xfId="0" applyFont="1" applyBorder="1" applyAlignment="1">
      <alignment horizontal="center" vertical="center" wrapText="1"/>
    </xf>
    <xf numFmtId="0" fontId="24" fillId="0" borderId="27" xfId="0" applyFont="1" applyBorder="1" applyAlignment="1">
      <alignment vertical="center" wrapText="1"/>
    </xf>
    <xf numFmtId="0" fontId="24" fillId="0" borderId="30" xfId="0" applyFont="1" applyBorder="1" applyAlignment="1">
      <alignment vertical="center" wrapText="1"/>
    </xf>
    <xf numFmtId="0" fontId="24" fillId="0" borderId="29" xfId="0" applyFont="1" applyBorder="1" applyAlignment="1">
      <alignment horizontal="center" vertical="center" wrapText="1"/>
    </xf>
    <xf numFmtId="0" fontId="22" fillId="0" borderId="23" xfId="0" applyFont="1" applyBorder="1" applyAlignment="1">
      <alignment horizontal="center" vertical="center" wrapText="1"/>
    </xf>
    <xf numFmtId="0" fontId="22" fillId="0" borderId="35" xfId="0" applyFont="1" applyBorder="1" applyAlignment="1">
      <alignment horizontal="center" vertical="center" wrapText="1"/>
    </xf>
    <xf numFmtId="0" fontId="22" fillId="0" borderId="30" xfId="0" applyFont="1" applyBorder="1" applyAlignment="1">
      <alignment horizontal="left" vertical="center" wrapText="1"/>
    </xf>
    <xf numFmtId="0" fontId="22" fillId="0" borderId="0" xfId="0" applyFont="1" applyBorder="1" applyAlignment="1">
      <alignment horizontal="center" vertical="center" wrapText="1"/>
    </xf>
    <xf numFmtId="0" fontId="29" fillId="0" borderId="15" xfId="0" applyFont="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28" fillId="22" borderId="15" xfId="0" applyFont="1" applyFill="1" applyBorder="1" applyAlignment="1">
      <alignment vertical="center" wrapText="1"/>
    </xf>
    <xf numFmtId="0" fontId="32" fillId="22" borderId="12" xfId="0" applyFont="1" applyFill="1" applyBorder="1" applyAlignment="1">
      <alignment vertical="center" wrapText="1"/>
    </xf>
    <xf numFmtId="0" fontId="32" fillId="22" borderId="13" xfId="0" applyFont="1" applyFill="1" applyBorder="1" applyAlignment="1">
      <alignment vertical="center" wrapText="1"/>
    </xf>
    <xf numFmtId="0" fontId="29" fillId="0" borderId="12" xfId="0" applyFont="1" applyBorder="1" applyAlignment="1">
      <alignment horizontal="center" vertical="center" wrapText="1"/>
    </xf>
    <xf numFmtId="0" fontId="27" fillId="0" borderId="15" xfId="0" applyFont="1" applyBorder="1" applyAlignment="1">
      <alignment horizontal="left" vertical="center" wrapText="1"/>
    </xf>
    <xf numFmtId="0" fontId="0" fillId="0" borderId="12" xfId="0" applyBorder="1" applyAlignment="1">
      <alignment wrapText="1"/>
    </xf>
    <xf numFmtId="0" fontId="0" fillId="0" borderId="13" xfId="0" applyBorder="1" applyAlignment="1">
      <alignment wrapText="1"/>
    </xf>
    <xf numFmtId="0" fontId="27" fillId="0" borderId="20" xfId="0" applyFont="1" applyBorder="1" applyAlignment="1">
      <alignment horizontal="left"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238125</xdr:colOff>
      <xdr:row>0</xdr:row>
      <xdr:rowOff>200025</xdr:rowOff>
    </xdr:from>
    <xdr:to>
      <xdr:col>0</xdr:col>
      <xdr:colOff>1343025</xdr:colOff>
      <xdr:row>0</xdr:row>
      <xdr:rowOff>1000125</xdr:rowOff>
    </xdr:to>
    <xdr:pic>
      <xdr:nvPicPr>
        <xdr:cNvPr id="1" name="Picture 58"/>
        <xdr:cNvPicPr preferRelativeResize="1">
          <a:picLocks noChangeAspect="1"/>
        </xdr:cNvPicPr>
      </xdr:nvPicPr>
      <xdr:blipFill>
        <a:blip r:embed="rId1"/>
        <a:stretch>
          <a:fillRect/>
        </a:stretch>
      </xdr:blipFill>
      <xdr:spPr>
        <a:xfrm>
          <a:off x="238125" y="200025"/>
          <a:ext cx="1104900" cy="800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180975</xdr:rowOff>
    </xdr:from>
    <xdr:to>
      <xdr:col>0</xdr:col>
      <xdr:colOff>1181100</xdr:colOff>
      <xdr:row>0</xdr:row>
      <xdr:rowOff>981075</xdr:rowOff>
    </xdr:to>
    <xdr:pic>
      <xdr:nvPicPr>
        <xdr:cNvPr id="1" name="Picture 1"/>
        <xdr:cNvPicPr preferRelativeResize="1">
          <a:picLocks noChangeAspect="1"/>
        </xdr:cNvPicPr>
      </xdr:nvPicPr>
      <xdr:blipFill>
        <a:blip r:embed="rId1"/>
        <a:stretch>
          <a:fillRect/>
        </a:stretch>
      </xdr:blipFill>
      <xdr:spPr>
        <a:xfrm>
          <a:off x="76200" y="180975"/>
          <a:ext cx="1104900" cy="800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161"/>
  <sheetViews>
    <sheetView zoomScale="75" zoomScaleNormal="75" zoomScaleSheetLayoutView="75" workbookViewId="0" topLeftCell="A94">
      <selection activeCell="B6" sqref="B6"/>
    </sheetView>
  </sheetViews>
  <sheetFormatPr defaultColWidth="11.421875" defaultRowHeight="15"/>
  <cols>
    <col min="1" max="1" width="84.28125" style="8" customWidth="1"/>
    <col min="2" max="2" width="18.28125" style="4" customWidth="1"/>
    <col min="3" max="3" width="11.8515625" style="8" customWidth="1"/>
  </cols>
  <sheetData>
    <row r="1" spans="1:6" ht="102.75" customHeight="1" thickBot="1">
      <c r="A1" s="296" t="s">
        <v>292</v>
      </c>
      <c r="B1" s="297"/>
      <c r="C1" s="298"/>
      <c r="D1" s="3"/>
      <c r="E1" s="3"/>
      <c r="F1" s="2"/>
    </row>
    <row r="2" spans="1:3" ht="39.75" customHeight="1" thickBot="1">
      <c r="A2" s="272"/>
      <c r="B2" s="279" t="s">
        <v>288</v>
      </c>
      <c r="C2" s="280" t="s">
        <v>165</v>
      </c>
    </row>
    <row r="3" spans="1:3" ht="26.25" thickBot="1">
      <c r="A3" s="273"/>
      <c r="B3" s="94" t="s">
        <v>117</v>
      </c>
      <c r="C3" s="95"/>
    </row>
    <row r="4" spans="1:3" ht="15" thickBot="1">
      <c r="A4" s="144" t="s">
        <v>313</v>
      </c>
      <c r="B4" s="143"/>
      <c r="C4" s="142"/>
    </row>
    <row r="5" spans="1:3" ht="21" customHeight="1">
      <c r="A5" s="90" t="s">
        <v>4</v>
      </c>
      <c r="B5" s="237">
        <v>6000</v>
      </c>
      <c r="C5" s="141" t="s">
        <v>120</v>
      </c>
    </row>
    <row r="6" spans="1:3" ht="30" customHeight="1">
      <c r="A6" s="47" t="s">
        <v>8</v>
      </c>
      <c r="B6" s="238">
        <v>1000</v>
      </c>
      <c r="C6" s="49" t="s">
        <v>112</v>
      </c>
    </row>
    <row r="7" spans="1:3" ht="30.75" customHeight="1">
      <c r="A7" s="113" t="s">
        <v>7</v>
      </c>
      <c r="B7" s="239">
        <v>600</v>
      </c>
      <c r="C7" s="124" t="s">
        <v>120</v>
      </c>
    </row>
    <row r="8" spans="1:3" ht="34.5" customHeight="1">
      <c r="A8" s="47" t="s">
        <v>9</v>
      </c>
      <c r="B8" s="238">
        <v>100</v>
      </c>
      <c r="C8" s="49" t="s">
        <v>112</v>
      </c>
    </row>
    <row r="9" spans="1:3" ht="46.5" customHeight="1">
      <c r="A9" s="90" t="s">
        <v>5</v>
      </c>
      <c r="B9" s="240">
        <f>SUM(B10,B13)</f>
        <v>230</v>
      </c>
      <c r="C9" s="274" t="s">
        <v>112</v>
      </c>
    </row>
    <row r="10" spans="1:3" ht="28.5" customHeight="1">
      <c r="A10" s="275" t="s">
        <v>0</v>
      </c>
      <c r="B10" s="240">
        <v>200</v>
      </c>
      <c r="C10" s="274" t="s">
        <v>112</v>
      </c>
    </row>
    <row r="11" spans="1:3" ht="28.5" customHeight="1">
      <c r="A11" s="275" t="s">
        <v>1</v>
      </c>
      <c r="B11" s="240">
        <v>0</v>
      </c>
      <c r="C11" s="274" t="s">
        <v>112</v>
      </c>
    </row>
    <row r="12" spans="1:3" ht="28.5" customHeight="1">
      <c r="A12" s="275" t="s">
        <v>3</v>
      </c>
      <c r="B12" s="240">
        <v>0</v>
      </c>
      <c r="C12" s="274" t="s">
        <v>112</v>
      </c>
    </row>
    <row r="13" spans="1:3" ht="29.25" customHeight="1" thickBot="1">
      <c r="A13" s="275" t="s">
        <v>2</v>
      </c>
      <c r="B13" s="241">
        <v>30</v>
      </c>
      <c r="C13" s="274" t="s">
        <v>112</v>
      </c>
    </row>
    <row r="14" spans="1:3" ht="15" thickBot="1">
      <c r="A14" s="96" t="s">
        <v>314</v>
      </c>
      <c r="B14" s="97"/>
      <c r="C14" s="28"/>
    </row>
    <row r="15" spans="1:3" ht="15" thickBot="1">
      <c r="A15" s="26" t="s">
        <v>315</v>
      </c>
      <c r="B15" s="27"/>
      <c r="C15" s="28"/>
    </row>
    <row r="16" spans="1:3" ht="35.25">
      <c r="A16" s="90" t="s">
        <v>6</v>
      </c>
      <c r="B16" s="242">
        <v>110000</v>
      </c>
      <c r="C16" s="141" t="s">
        <v>113</v>
      </c>
    </row>
    <row r="17" spans="1:3" ht="36" thickBot="1">
      <c r="A17" s="48" t="s">
        <v>11</v>
      </c>
      <c r="B17" s="243">
        <v>110</v>
      </c>
      <c r="C17" s="50" t="s">
        <v>113</v>
      </c>
    </row>
    <row r="18" spans="1:3" s="12" customFormat="1" ht="15" thickBot="1">
      <c r="A18" s="13" t="s">
        <v>127</v>
      </c>
      <c r="B18" s="42">
        <f>SUM(B16,B17)</f>
        <v>110110</v>
      </c>
      <c r="C18" s="41" t="s">
        <v>113</v>
      </c>
    </row>
    <row r="19" spans="1:3" s="12" customFormat="1" ht="15" thickBot="1">
      <c r="A19" s="11" t="s">
        <v>128</v>
      </c>
      <c r="B19" s="17">
        <f>B18/12</f>
        <v>9175.833333333334</v>
      </c>
      <c r="C19" s="9" t="s">
        <v>113</v>
      </c>
    </row>
    <row r="20" spans="1:3" s="12" customFormat="1" ht="15" thickBot="1">
      <c r="A20" s="13" t="s">
        <v>145</v>
      </c>
      <c r="B20" s="17">
        <f>B18/SUM(B6,B8)</f>
        <v>100.1</v>
      </c>
      <c r="C20" s="9" t="s">
        <v>119</v>
      </c>
    </row>
    <row r="21" spans="1:3" s="12" customFormat="1" ht="15" thickBot="1">
      <c r="A21" s="13" t="s">
        <v>146</v>
      </c>
      <c r="B21" s="17">
        <f>B19/SUM(B6,B8)</f>
        <v>8.341666666666667</v>
      </c>
      <c r="C21" s="9" t="s">
        <v>119</v>
      </c>
    </row>
    <row r="22" spans="1:3" s="12" customFormat="1" ht="15" thickBot="1">
      <c r="A22" s="13" t="s">
        <v>147</v>
      </c>
      <c r="B22" s="17">
        <f>B18/SUM(B5,B7)</f>
        <v>16.683333333333334</v>
      </c>
      <c r="C22" s="9" t="s">
        <v>122</v>
      </c>
    </row>
    <row r="23" spans="1:3" s="12" customFormat="1" ht="15" thickBot="1">
      <c r="A23" s="23" t="s">
        <v>148</v>
      </c>
      <c r="B23" s="24">
        <f>B19/SUM(B5,B7)</f>
        <v>1.390277777777778</v>
      </c>
      <c r="C23" s="25" t="s">
        <v>122</v>
      </c>
    </row>
    <row r="24" spans="1:3" ht="15" thickBot="1">
      <c r="A24" s="26" t="s">
        <v>316</v>
      </c>
      <c r="B24" s="27"/>
      <c r="C24" s="136"/>
    </row>
    <row r="25" spans="1:3" ht="24">
      <c r="A25" s="90" t="s">
        <v>10</v>
      </c>
      <c r="B25" s="242">
        <v>25000</v>
      </c>
      <c r="C25" s="141" t="s">
        <v>113</v>
      </c>
    </row>
    <row r="26" spans="1:3" ht="24">
      <c r="A26" s="47" t="s">
        <v>12</v>
      </c>
      <c r="B26" s="244">
        <v>500</v>
      </c>
      <c r="C26" s="49" t="s">
        <v>113</v>
      </c>
    </row>
    <row r="27" spans="1:3" ht="38.25">
      <c r="A27" s="90" t="s">
        <v>13</v>
      </c>
      <c r="B27" s="242">
        <v>10000</v>
      </c>
      <c r="C27" s="141" t="s">
        <v>113</v>
      </c>
    </row>
    <row r="28" spans="1:3" ht="39" thickBot="1">
      <c r="A28" s="90" t="s">
        <v>13</v>
      </c>
      <c r="B28" s="243">
        <v>200</v>
      </c>
      <c r="C28" s="50" t="s">
        <v>113</v>
      </c>
    </row>
    <row r="29" spans="1:3" s="12" customFormat="1" ht="15.75" customHeight="1" thickBot="1">
      <c r="A29" s="13" t="s">
        <v>129</v>
      </c>
      <c r="B29" s="42">
        <f>SUM(B25,B26,B27,B28)</f>
        <v>35700</v>
      </c>
      <c r="C29" s="41" t="s">
        <v>113</v>
      </c>
    </row>
    <row r="30" spans="1:3" s="12" customFormat="1" ht="15.75" customHeight="1" thickBot="1">
      <c r="A30" s="11" t="s">
        <v>130</v>
      </c>
      <c r="B30" s="17">
        <f>B29/12</f>
        <v>2975</v>
      </c>
      <c r="C30" s="9" t="s">
        <v>113</v>
      </c>
    </row>
    <row r="31" spans="1:3" s="12" customFormat="1" ht="15.75" customHeight="1" thickBot="1">
      <c r="A31" s="13" t="s">
        <v>149</v>
      </c>
      <c r="B31" s="17">
        <f>B29/SUM(B6,B8)</f>
        <v>32.45454545454545</v>
      </c>
      <c r="C31" s="9" t="s">
        <v>119</v>
      </c>
    </row>
    <row r="32" spans="1:3" s="12" customFormat="1" ht="15.75" customHeight="1" thickBot="1">
      <c r="A32" s="13" t="s">
        <v>150</v>
      </c>
      <c r="B32" s="17">
        <f>B30/SUM(B6,B8)</f>
        <v>2.7045454545454546</v>
      </c>
      <c r="C32" s="9" t="s">
        <v>119</v>
      </c>
    </row>
    <row r="33" spans="1:3" s="12" customFormat="1" ht="15.75" customHeight="1" thickBot="1">
      <c r="A33" s="13" t="s">
        <v>131</v>
      </c>
      <c r="B33" s="17">
        <f>B29/SUM(B5,B7)</f>
        <v>5.409090909090909</v>
      </c>
      <c r="C33" s="9" t="s">
        <v>122</v>
      </c>
    </row>
    <row r="34" spans="1:3" s="12" customFormat="1" ht="15.75" customHeight="1" thickBot="1">
      <c r="A34" s="23" t="s">
        <v>132</v>
      </c>
      <c r="B34" s="24">
        <f>B33/12</f>
        <v>0.45075757575757575</v>
      </c>
      <c r="C34" s="25" t="s">
        <v>122</v>
      </c>
    </row>
    <row r="35" spans="1:3" ht="15" thickBot="1">
      <c r="A35" s="43" t="s">
        <v>317</v>
      </c>
      <c r="B35" s="44"/>
      <c r="C35" s="45"/>
    </row>
    <row r="36" spans="1:3" ht="38.25">
      <c r="A36" s="52" t="s">
        <v>125</v>
      </c>
      <c r="B36" s="245">
        <v>1</v>
      </c>
      <c r="C36" s="55" t="s">
        <v>124</v>
      </c>
    </row>
    <row r="37" spans="1:3" ht="17.25" customHeight="1">
      <c r="A37" s="53" t="s">
        <v>126</v>
      </c>
      <c r="B37" s="238">
        <v>6</v>
      </c>
      <c r="C37" s="49" t="s">
        <v>114</v>
      </c>
    </row>
    <row r="38" spans="1:3" ht="15" thickBot="1">
      <c r="A38" s="54" t="s">
        <v>163</v>
      </c>
      <c r="B38" s="243">
        <v>9</v>
      </c>
      <c r="C38" s="50" t="s">
        <v>113</v>
      </c>
    </row>
    <row r="39" spans="1:3" ht="18" customHeight="1" thickBot="1">
      <c r="A39" s="46" t="s">
        <v>133</v>
      </c>
      <c r="B39" s="42">
        <f>B36*B37*B38</f>
        <v>54</v>
      </c>
      <c r="C39" s="41" t="s">
        <v>113</v>
      </c>
    </row>
    <row r="40" spans="1:3" ht="18" customHeight="1" thickBot="1">
      <c r="A40" s="10" t="s">
        <v>134</v>
      </c>
      <c r="B40" s="17">
        <f>B39/12</f>
        <v>4.5</v>
      </c>
      <c r="C40" s="9" t="s">
        <v>113</v>
      </c>
    </row>
    <row r="41" spans="1:3" s="12" customFormat="1" ht="18" customHeight="1" thickBot="1">
      <c r="A41" s="13" t="s">
        <v>135</v>
      </c>
      <c r="B41" s="17">
        <f>B39/SUM(B6,B8)</f>
        <v>0.04909090909090909</v>
      </c>
      <c r="C41" s="9" t="s">
        <v>119</v>
      </c>
    </row>
    <row r="42" spans="1:3" s="12" customFormat="1" ht="18" customHeight="1" thickBot="1">
      <c r="A42" s="13" t="s">
        <v>136</v>
      </c>
      <c r="B42" s="17">
        <f>B40/SUM(B6,B8)</f>
        <v>0.004090909090909091</v>
      </c>
      <c r="C42" s="9" t="s">
        <v>119</v>
      </c>
    </row>
    <row r="43" spans="1:3" s="12" customFormat="1" ht="18" customHeight="1" thickBot="1">
      <c r="A43" s="13" t="s">
        <v>137</v>
      </c>
      <c r="B43" s="17">
        <f>B39/SUM(B5,B7)</f>
        <v>0.008181818181818182</v>
      </c>
      <c r="C43" s="9" t="s">
        <v>122</v>
      </c>
    </row>
    <row r="44" spans="1:3" s="12" customFormat="1" ht="18" customHeight="1" thickBot="1">
      <c r="A44" s="23" t="s">
        <v>138</v>
      </c>
      <c r="B44" s="24">
        <f>B40/SUM(B5,B7)</f>
        <v>0.0006818181818181819</v>
      </c>
      <c r="C44" s="25" t="s">
        <v>122</v>
      </c>
    </row>
    <row r="45" spans="1:3" s="14" customFormat="1" ht="18" customHeight="1" thickBot="1">
      <c r="A45" s="37" t="s">
        <v>318</v>
      </c>
      <c r="B45" s="32"/>
      <c r="C45" s="33"/>
    </row>
    <row r="46" spans="1:3" ht="18" customHeight="1" thickBot="1">
      <c r="A46" s="34" t="s">
        <v>139</v>
      </c>
      <c r="B46" s="35">
        <f aca="true" t="shared" si="0" ref="B46:B51">SUM(B18,B29,B39)</f>
        <v>145864</v>
      </c>
      <c r="C46" s="36" t="s">
        <v>113</v>
      </c>
    </row>
    <row r="47" spans="1:3" ht="18" customHeight="1" thickBot="1">
      <c r="A47" s="15" t="s">
        <v>140</v>
      </c>
      <c r="B47" s="16">
        <f t="shared" si="0"/>
        <v>12155.333333333334</v>
      </c>
      <c r="C47" s="6" t="s">
        <v>113</v>
      </c>
    </row>
    <row r="48" spans="1:3" s="12" customFormat="1" ht="18" customHeight="1" thickBot="1">
      <c r="A48" s="7" t="s">
        <v>141</v>
      </c>
      <c r="B48" s="16">
        <f t="shared" si="0"/>
        <v>132.60363636363638</v>
      </c>
      <c r="C48" s="6" t="s">
        <v>119</v>
      </c>
    </row>
    <row r="49" spans="1:3" s="12" customFormat="1" ht="18" customHeight="1" thickBot="1">
      <c r="A49" s="7" t="s">
        <v>142</v>
      </c>
      <c r="B49" s="16">
        <f t="shared" si="0"/>
        <v>11.05030303030303</v>
      </c>
      <c r="C49" s="6" t="s">
        <v>119</v>
      </c>
    </row>
    <row r="50" spans="1:3" s="12" customFormat="1" ht="18" customHeight="1" thickBot="1">
      <c r="A50" s="7" t="s">
        <v>143</v>
      </c>
      <c r="B50" s="16">
        <f t="shared" si="0"/>
        <v>22.10060606060606</v>
      </c>
      <c r="C50" s="6" t="s">
        <v>122</v>
      </c>
    </row>
    <row r="51" spans="1:3" s="12" customFormat="1" ht="18" customHeight="1" thickBot="1">
      <c r="A51" s="38" t="s">
        <v>144</v>
      </c>
      <c r="B51" s="39">
        <f t="shared" si="0"/>
        <v>1.8417171717171719</v>
      </c>
      <c r="C51" s="20" t="s">
        <v>122</v>
      </c>
    </row>
    <row r="52" spans="1:3" ht="15" thickBot="1">
      <c r="A52" s="61" t="s">
        <v>319</v>
      </c>
      <c r="B52" s="59"/>
      <c r="C52" s="40"/>
    </row>
    <row r="53" spans="1:3" ht="15" thickBot="1">
      <c r="A53" s="56" t="s">
        <v>320</v>
      </c>
      <c r="B53" s="27"/>
      <c r="C53" s="28"/>
    </row>
    <row r="54" spans="1:3" ht="15" thickBot="1">
      <c r="A54" s="26" t="s">
        <v>321</v>
      </c>
      <c r="B54" s="27"/>
      <c r="C54" s="60"/>
    </row>
    <row r="55" spans="1:3" ht="14.25">
      <c r="A55" s="62" t="s">
        <v>289</v>
      </c>
      <c r="B55" s="242">
        <v>3.5</v>
      </c>
      <c r="C55" s="274" t="s">
        <v>113</v>
      </c>
    </row>
    <row r="56" spans="1:3" ht="15" thickBot="1">
      <c r="A56" s="62" t="s">
        <v>290</v>
      </c>
      <c r="B56" s="243">
        <v>0.8</v>
      </c>
      <c r="C56" s="276" t="s">
        <v>113</v>
      </c>
    </row>
    <row r="57" spans="1:3" ht="15" thickBot="1">
      <c r="A57" s="29" t="s">
        <v>16</v>
      </c>
      <c r="B57" s="30"/>
      <c r="C57" s="31"/>
    </row>
    <row r="58" spans="1:3" ht="20.25" customHeight="1">
      <c r="A58" s="90" t="s">
        <v>14</v>
      </c>
      <c r="B58" s="246">
        <v>12000</v>
      </c>
      <c r="C58" s="274" t="s">
        <v>164</v>
      </c>
    </row>
    <row r="59" spans="1:3" ht="21" customHeight="1" thickBot="1">
      <c r="A59" s="90" t="s">
        <v>15</v>
      </c>
      <c r="B59" s="246">
        <v>60000</v>
      </c>
      <c r="C59" s="276" t="s">
        <v>118</v>
      </c>
    </row>
    <row r="60" spans="1:3" ht="14.25" customHeight="1" thickBot="1">
      <c r="A60" s="10" t="s">
        <v>74</v>
      </c>
      <c r="B60" s="17">
        <f>SUM(B55*B58,B56*B59)</f>
        <v>90000</v>
      </c>
      <c r="C60" s="9" t="s">
        <v>113</v>
      </c>
    </row>
    <row r="61" spans="1:3" ht="14.25" customHeight="1" thickBot="1">
      <c r="A61" s="10" t="s">
        <v>75</v>
      </c>
      <c r="B61" s="17">
        <f>B60/12</f>
        <v>7500</v>
      </c>
      <c r="C61" s="9" t="s">
        <v>113</v>
      </c>
    </row>
    <row r="62" spans="1:3" ht="14.25" customHeight="1" thickBot="1">
      <c r="A62" s="10" t="s">
        <v>76</v>
      </c>
      <c r="B62" s="17">
        <f>B60/SUM(B6,B10,B11)</f>
        <v>75</v>
      </c>
      <c r="C62" s="9" t="s">
        <v>119</v>
      </c>
    </row>
    <row r="63" spans="1:3" ht="14.25" customHeight="1" thickBot="1">
      <c r="A63" s="10" t="s">
        <v>77</v>
      </c>
      <c r="B63" s="17">
        <f>B61/SUM(B6,B10,B11)</f>
        <v>6.25</v>
      </c>
      <c r="C63" s="9" t="s">
        <v>119</v>
      </c>
    </row>
    <row r="64" spans="1:3" ht="14.25" customHeight="1" thickBot="1">
      <c r="A64" s="10" t="s">
        <v>78</v>
      </c>
      <c r="B64" s="17">
        <f>B60/B5</f>
        <v>15</v>
      </c>
      <c r="C64" s="9" t="s">
        <v>122</v>
      </c>
    </row>
    <row r="65" spans="1:3" ht="14.25" customHeight="1" thickBot="1">
      <c r="A65" s="10" t="s">
        <v>79</v>
      </c>
      <c r="B65" s="21">
        <f>B61/B5</f>
        <v>1.25</v>
      </c>
      <c r="C65" s="18" t="s">
        <v>122</v>
      </c>
    </row>
    <row r="66" spans="1:3" ht="15" thickBot="1">
      <c r="A66" s="29" t="s">
        <v>322</v>
      </c>
      <c r="B66" s="30"/>
      <c r="C66" s="31"/>
    </row>
    <row r="67" spans="1:3" ht="14.25">
      <c r="A67" s="62" t="s">
        <v>286</v>
      </c>
      <c r="B67" s="247">
        <v>1000</v>
      </c>
      <c r="C67" s="274" t="s">
        <v>164</v>
      </c>
    </row>
    <row r="68" spans="1:3" ht="15" thickBot="1">
      <c r="A68" s="62" t="s">
        <v>287</v>
      </c>
      <c r="B68" s="246">
        <v>5000</v>
      </c>
      <c r="C68" s="276" t="s">
        <v>118</v>
      </c>
    </row>
    <row r="69" spans="1:3" ht="14.25" customHeight="1" thickBot="1">
      <c r="A69" s="10" t="s">
        <v>92</v>
      </c>
      <c r="B69" s="17">
        <f>SUM(B55*B67,B56*B68)</f>
        <v>7500</v>
      </c>
      <c r="C69" s="9" t="s">
        <v>113</v>
      </c>
    </row>
    <row r="70" spans="1:3" ht="14.25" customHeight="1" thickBot="1">
      <c r="A70" s="10" t="s">
        <v>93</v>
      </c>
      <c r="B70" s="17">
        <f>B69/12</f>
        <v>625</v>
      </c>
      <c r="C70" s="9" t="s">
        <v>113</v>
      </c>
    </row>
    <row r="71" spans="1:3" ht="14.25" customHeight="1" thickBot="1">
      <c r="A71" s="10" t="s">
        <v>94</v>
      </c>
      <c r="B71" s="17">
        <f>B69/SUM(B8,B10,B11)</f>
        <v>25</v>
      </c>
      <c r="C71" s="9" t="s">
        <v>119</v>
      </c>
    </row>
    <row r="72" spans="1:3" ht="14.25" customHeight="1" thickBot="1">
      <c r="A72" s="10" t="s">
        <v>95</v>
      </c>
      <c r="B72" s="17">
        <f>B70/SUM(B8,B10,B11)</f>
        <v>2.0833333333333335</v>
      </c>
      <c r="C72" s="9" t="s">
        <v>119</v>
      </c>
    </row>
    <row r="73" spans="1:3" ht="14.25" customHeight="1" thickBot="1">
      <c r="A73" s="10" t="s">
        <v>96</v>
      </c>
      <c r="B73" s="17">
        <f>B69/B7</f>
        <v>12.5</v>
      </c>
      <c r="C73" s="9" t="s">
        <v>122</v>
      </c>
    </row>
    <row r="74" spans="1:3" ht="14.25" customHeight="1" thickBot="1">
      <c r="A74" s="10" t="s">
        <v>97</v>
      </c>
      <c r="B74" s="21">
        <f>B70/B7</f>
        <v>1.0416666666666667</v>
      </c>
      <c r="C74" s="18" t="s">
        <v>122</v>
      </c>
    </row>
    <row r="75" spans="1:3" ht="15" thickBot="1">
      <c r="A75" s="29" t="s">
        <v>323</v>
      </c>
      <c r="B75" s="44"/>
      <c r="C75" s="31"/>
    </row>
    <row r="76" spans="1:3" ht="15" thickBot="1">
      <c r="A76" s="29" t="s">
        <v>324</v>
      </c>
      <c r="B76" s="30"/>
      <c r="C76" s="31"/>
    </row>
    <row r="77" spans="1:3" s="114" customFormat="1" ht="14.25">
      <c r="A77" s="115" t="s">
        <v>102</v>
      </c>
      <c r="B77" s="237">
        <v>10</v>
      </c>
      <c r="C77" s="87" t="s">
        <v>101</v>
      </c>
    </row>
    <row r="78" spans="1:3" ht="38.25">
      <c r="A78" s="53" t="s">
        <v>103</v>
      </c>
      <c r="B78" s="238">
        <v>100</v>
      </c>
      <c r="C78" s="123" t="s">
        <v>115</v>
      </c>
    </row>
    <row r="79" spans="1:3" ht="25.5">
      <c r="A79" s="109" t="s">
        <v>104</v>
      </c>
      <c r="B79" s="238">
        <v>7</v>
      </c>
      <c r="C79" s="141" t="s">
        <v>114</v>
      </c>
    </row>
    <row r="80" spans="1:3" ht="15" thickBot="1">
      <c r="A80" s="146" t="s">
        <v>163</v>
      </c>
      <c r="B80" s="248">
        <v>9</v>
      </c>
      <c r="C80" s="124" t="s">
        <v>113</v>
      </c>
    </row>
    <row r="81" spans="1:3" ht="18" customHeight="1" thickBot="1">
      <c r="A81" s="10" t="s">
        <v>80</v>
      </c>
      <c r="B81" s="17">
        <f>B77*B78*B79*B80</f>
        <v>63000</v>
      </c>
      <c r="C81" s="9" t="s">
        <v>113</v>
      </c>
    </row>
    <row r="82" spans="1:3" ht="15.75" customHeight="1" thickBot="1">
      <c r="A82" s="10" t="s">
        <v>81</v>
      </c>
      <c r="B82" s="17">
        <f>B81/12</f>
        <v>5250</v>
      </c>
      <c r="C82" s="9" t="s">
        <v>113</v>
      </c>
    </row>
    <row r="83" spans="1:3" ht="15.75" customHeight="1" thickBot="1">
      <c r="A83" s="10" t="s">
        <v>82</v>
      </c>
      <c r="B83" s="17">
        <f>B81/SUM(B6,B10,B11)</f>
        <v>52.5</v>
      </c>
      <c r="C83" s="9" t="s">
        <v>119</v>
      </c>
    </row>
    <row r="84" spans="1:3" ht="15.75" customHeight="1" thickBot="1">
      <c r="A84" s="10" t="s">
        <v>83</v>
      </c>
      <c r="B84" s="17">
        <f>B82/SUM(B6,B10,B11)</f>
        <v>4.375</v>
      </c>
      <c r="C84" s="9" t="s">
        <v>119</v>
      </c>
    </row>
    <row r="85" spans="1:3" ht="15.75" customHeight="1" thickBot="1">
      <c r="A85" s="10" t="s">
        <v>84</v>
      </c>
      <c r="B85" s="17">
        <f>B81/B5</f>
        <v>10.5</v>
      </c>
      <c r="C85" s="9" t="s">
        <v>122</v>
      </c>
    </row>
    <row r="86" spans="1:3" ht="15.75" customHeight="1" thickBot="1">
      <c r="A86" s="10" t="s">
        <v>85</v>
      </c>
      <c r="B86" s="21">
        <f>B82/B5</f>
        <v>0.875</v>
      </c>
      <c r="C86" s="18" t="s">
        <v>122</v>
      </c>
    </row>
    <row r="87" spans="1:3" ht="15" thickBot="1">
      <c r="A87" s="29" t="s">
        <v>325</v>
      </c>
      <c r="B87" s="30"/>
      <c r="C87" s="31"/>
    </row>
    <row r="88" spans="1:3" ht="38.25">
      <c r="A88" s="109" t="s">
        <v>103</v>
      </c>
      <c r="B88" s="237">
        <v>100</v>
      </c>
      <c r="C88" s="131" t="s">
        <v>115</v>
      </c>
    </row>
    <row r="89" spans="1:3" ht="25.5">
      <c r="A89" s="109" t="s">
        <v>104</v>
      </c>
      <c r="B89" s="237">
        <v>7</v>
      </c>
      <c r="C89" s="141" t="s">
        <v>114</v>
      </c>
    </row>
    <row r="90" spans="1:3" ht="15" thickBot="1">
      <c r="A90" s="54" t="s">
        <v>163</v>
      </c>
      <c r="B90" s="243">
        <v>9</v>
      </c>
      <c r="C90" s="49" t="s">
        <v>113</v>
      </c>
    </row>
    <row r="91" spans="1:3" ht="18" customHeight="1" thickBot="1">
      <c r="A91" s="46" t="s">
        <v>86</v>
      </c>
      <c r="B91" s="42">
        <f>B88*B89*B90</f>
        <v>6300</v>
      </c>
      <c r="C91" s="41" t="s">
        <v>113</v>
      </c>
    </row>
    <row r="92" spans="1:3" ht="15.75" customHeight="1" thickBot="1">
      <c r="A92" s="10" t="s">
        <v>87</v>
      </c>
      <c r="B92" s="17">
        <f>B91/12</f>
        <v>525</v>
      </c>
      <c r="C92" s="9" t="s">
        <v>113</v>
      </c>
    </row>
    <row r="93" spans="1:3" ht="15.75" customHeight="1" thickBot="1">
      <c r="A93" s="10" t="s">
        <v>88</v>
      </c>
      <c r="B93" s="17">
        <f>B91/SUM(B8,B10,B11)</f>
        <v>21</v>
      </c>
      <c r="C93" s="9" t="s">
        <v>119</v>
      </c>
    </row>
    <row r="94" spans="1:3" ht="15.75" customHeight="1" thickBot="1">
      <c r="A94" s="10" t="s">
        <v>89</v>
      </c>
      <c r="B94" s="17">
        <f>B92/SUM(B8,B10,B11)</f>
        <v>1.75</v>
      </c>
      <c r="C94" s="9" t="s">
        <v>119</v>
      </c>
    </row>
    <row r="95" spans="1:3" ht="15.75" customHeight="1" thickBot="1">
      <c r="A95" s="10" t="s">
        <v>90</v>
      </c>
      <c r="B95" s="17">
        <f>B91/B7</f>
        <v>10.5</v>
      </c>
      <c r="C95" s="9" t="s">
        <v>122</v>
      </c>
    </row>
    <row r="96" spans="1:3" ht="15.75" customHeight="1" thickBot="1">
      <c r="A96" s="139" t="s">
        <v>91</v>
      </c>
      <c r="B96" s="140">
        <f>B92/B7</f>
        <v>0.875</v>
      </c>
      <c r="C96" s="100" t="s">
        <v>122</v>
      </c>
    </row>
    <row r="97" spans="1:3" ht="15.75" customHeight="1" thickBot="1">
      <c r="A97" s="101" t="s">
        <v>326</v>
      </c>
      <c r="B97" s="32"/>
      <c r="C97" s="33"/>
    </row>
    <row r="98" spans="1:3" ht="15.75" customHeight="1" thickBot="1">
      <c r="A98" s="7" t="s">
        <v>106</v>
      </c>
      <c r="B98" s="35">
        <f aca="true" t="shared" si="1" ref="B98:B103">SUM(B60,B69,B81,B91)</f>
        <v>166800</v>
      </c>
      <c r="C98" s="36" t="s">
        <v>113</v>
      </c>
    </row>
    <row r="99" spans="1:3" ht="15.75" customHeight="1" thickBot="1">
      <c r="A99" s="5" t="s">
        <v>107</v>
      </c>
      <c r="B99" s="16">
        <f t="shared" si="1"/>
        <v>13900</v>
      </c>
      <c r="C99" s="6" t="s">
        <v>113</v>
      </c>
    </row>
    <row r="100" spans="1:3" ht="15.75" customHeight="1" thickBot="1">
      <c r="A100" s="7" t="s">
        <v>108</v>
      </c>
      <c r="B100" s="16">
        <f t="shared" si="1"/>
        <v>173.5</v>
      </c>
      <c r="C100" s="6" t="s">
        <v>119</v>
      </c>
    </row>
    <row r="101" spans="1:3" ht="15.75" customHeight="1" thickBot="1">
      <c r="A101" s="7" t="s">
        <v>109</v>
      </c>
      <c r="B101" s="16">
        <f t="shared" si="1"/>
        <v>14.458333333333334</v>
      </c>
      <c r="C101" s="6" t="s">
        <v>119</v>
      </c>
    </row>
    <row r="102" spans="1:3" ht="15.75" customHeight="1" thickBot="1">
      <c r="A102" s="7" t="s">
        <v>110</v>
      </c>
      <c r="B102" s="16">
        <f t="shared" si="1"/>
        <v>48.5</v>
      </c>
      <c r="C102" s="6" t="s">
        <v>122</v>
      </c>
    </row>
    <row r="103" spans="1:3" ht="15.75" customHeight="1" thickBot="1">
      <c r="A103" s="7" t="s">
        <v>111</v>
      </c>
      <c r="B103" s="22">
        <f t="shared" si="1"/>
        <v>4.041666666666667</v>
      </c>
      <c r="C103" s="6" t="s">
        <v>122</v>
      </c>
    </row>
    <row r="104" spans="1:3" ht="15" thickBot="1">
      <c r="A104" s="56" t="s">
        <v>327</v>
      </c>
      <c r="B104" s="27"/>
      <c r="C104" s="57"/>
    </row>
    <row r="105" spans="1:3" ht="15" thickBot="1">
      <c r="A105" s="43" t="s">
        <v>328</v>
      </c>
      <c r="B105" s="44"/>
      <c r="C105" s="45"/>
    </row>
    <row r="106" spans="1:3" ht="25.5">
      <c r="A106" s="53" t="s">
        <v>167</v>
      </c>
      <c r="B106" s="245">
        <v>100</v>
      </c>
      <c r="C106" s="130" t="s">
        <v>166</v>
      </c>
    </row>
    <row r="107" spans="1:3" ht="14.25">
      <c r="A107" s="53" t="s">
        <v>105</v>
      </c>
      <c r="B107" s="238">
        <v>10</v>
      </c>
      <c r="C107" s="111" t="s">
        <v>120</v>
      </c>
    </row>
    <row r="108" spans="1:3" ht="36" customHeight="1">
      <c r="A108" s="53" t="s">
        <v>116</v>
      </c>
      <c r="B108" s="238">
        <v>1</v>
      </c>
      <c r="C108" s="110" t="s">
        <v>114</v>
      </c>
    </row>
    <row r="109" spans="1:3" ht="25.5">
      <c r="A109" s="53" t="s">
        <v>168</v>
      </c>
      <c r="B109" s="238">
        <v>100</v>
      </c>
      <c r="C109" s="110" t="s">
        <v>114</v>
      </c>
    </row>
    <row r="110" spans="1:3" ht="38.25">
      <c r="A110" s="53" t="s">
        <v>125</v>
      </c>
      <c r="B110" s="238">
        <v>20</v>
      </c>
      <c r="C110" s="111" t="s">
        <v>124</v>
      </c>
    </row>
    <row r="111" spans="1:3" ht="15" thickBot="1">
      <c r="A111" s="146" t="s">
        <v>163</v>
      </c>
      <c r="B111" s="248">
        <v>9</v>
      </c>
      <c r="C111" s="149" t="s">
        <v>113</v>
      </c>
    </row>
    <row r="112" spans="1:4" ht="15" thickBot="1">
      <c r="A112" s="56" t="s">
        <v>329</v>
      </c>
      <c r="B112" s="85"/>
      <c r="C112" s="148"/>
      <c r="D112" s="147"/>
    </row>
    <row r="113" spans="1:3" s="19" customFormat="1" ht="19.5" customHeight="1" thickBot="1">
      <c r="A113" s="34" t="s">
        <v>31</v>
      </c>
      <c r="B113" s="35">
        <f>B109*B110*B111</f>
        <v>18000</v>
      </c>
      <c r="C113" s="36" t="s">
        <v>113</v>
      </c>
    </row>
    <row r="114" spans="1:3" s="19" customFormat="1" ht="19.5" customHeight="1" thickBot="1">
      <c r="A114" s="15" t="s">
        <v>32</v>
      </c>
      <c r="B114" s="16">
        <f>B113/12</f>
        <v>1500</v>
      </c>
      <c r="C114" s="6" t="s">
        <v>113</v>
      </c>
    </row>
    <row r="115" spans="1:3" s="19" customFormat="1" ht="19.5" customHeight="1" thickBot="1">
      <c r="A115" s="15" t="s">
        <v>36</v>
      </c>
      <c r="B115" s="16">
        <f>B113/SUM(B6,B10,B12)</f>
        <v>15</v>
      </c>
      <c r="C115" s="6" t="s">
        <v>119</v>
      </c>
    </row>
    <row r="116" spans="1:3" s="19" customFormat="1" ht="19.5" customHeight="1" thickBot="1">
      <c r="A116" s="15" t="s">
        <v>33</v>
      </c>
      <c r="B116" s="16">
        <f>B114/SUM(B6,B10,B12)</f>
        <v>1.25</v>
      </c>
      <c r="C116" s="6" t="s">
        <v>119</v>
      </c>
    </row>
    <row r="117" spans="1:3" s="19" customFormat="1" ht="19.5" customHeight="1" thickBot="1">
      <c r="A117" s="15" t="s">
        <v>34</v>
      </c>
      <c r="B117" s="16">
        <f>B113/B107</f>
        <v>1800</v>
      </c>
      <c r="C117" s="6" t="s">
        <v>122</v>
      </c>
    </row>
    <row r="118" spans="1:3" s="19" customFormat="1" ht="19.5" customHeight="1" thickBot="1">
      <c r="A118" s="15" t="s">
        <v>35</v>
      </c>
      <c r="B118" s="71">
        <f>B114/B107</f>
        <v>150</v>
      </c>
      <c r="C118" s="66" t="s">
        <v>122</v>
      </c>
    </row>
    <row r="119" spans="1:3" ht="15" thickBot="1">
      <c r="A119" s="56" t="s">
        <v>330</v>
      </c>
      <c r="B119" s="27"/>
      <c r="C119" s="57"/>
    </row>
    <row r="120" spans="1:3" ht="15" thickBot="1">
      <c r="A120" s="90" t="s">
        <v>17</v>
      </c>
      <c r="B120" s="237">
        <v>50</v>
      </c>
      <c r="C120" s="141" t="s">
        <v>120</v>
      </c>
    </row>
    <row r="121" spans="1:3" ht="15" thickBot="1">
      <c r="A121" s="58" t="s">
        <v>331</v>
      </c>
      <c r="B121" s="30"/>
      <c r="C121" s="31"/>
    </row>
    <row r="122" spans="1:3" ht="24.75" thickBot="1">
      <c r="A122" s="113" t="s">
        <v>121</v>
      </c>
      <c r="B122" s="248">
        <v>500</v>
      </c>
      <c r="C122" s="124" t="s">
        <v>113</v>
      </c>
    </row>
    <row r="123" spans="1:3" ht="15" thickBot="1">
      <c r="A123" s="10" t="s">
        <v>157</v>
      </c>
      <c r="B123" s="17">
        <f>B122</f>
        <v>500</v>
      </c>
      <c r="C123" s="9" t="s">
        <v>113</v>
      </c>
    </row>
    <row r="124" spans="1:3" ht="15" thickBot="1">
      <c r="A124" s="10" t="s">
        <v>158</v>
      </c>
      <c r="B124" s="17">
        <f>B123/12</f>
        <v>41.666666666666664</v>
      </c>
      <c r="C124" s="9" t="s">
        <v>113</v>
      </c>
    </row>
    <row r="125" spans="1:3" ht="15" thickBot="1">
      <c r="A125" s="10" t="s">
        <v>159</v>
      </c>
      <c r="B125" s="17">
        <f>B123/B13</f>
        <v>16.666666666666668</v>
      </c>
      <c r="C125" s="9" t="s">
        <v>119</v>
      </c>
    </row>
    <row r="126" spans="1:3" ht="15" thickBot="1">
      <c r="A126" s="10" t="s">
        <v>160</v>
      </c>
      <c r="B126" s="17">
        <f>B124/B13</f>
        <v>1.3888888888888888</v>
      </c>
      <c r="C126" s="9" t="s">
        <v>119</v>
      </c>
    </row>
    <row r="127" spans="1:3" ht="15" thickBot="1">
      <c r="A127" s="10" t="s">
        <v>161</v>
      </c>
      <c r="B127" s="17">
        <f>B123/B120</f>
        <v>10</v>
      </c>
      <c r="C127" s="9" t="s">
        <v>122</v>
      </c>
    </row>
    <row r="128" spans="1:3" ht="15" thickBot="1">
      <c r="A128" s="10" t="s">
        <v>162</v>
      </c>
      <c r="B128" s="21">
        <f>B124/B120</f>
        <v>0.8333333333333333</v>
      </c>
      <c r="C128" s="18" t="s">
        <v>122</v>
      </c>
    </row>
    <row r="129" spans="1:3" ht="15" thickBot="1">
      <c r="A129" s="29" t="s">
        <v>332</v>
      </c>
      <c r="B129" s="30"/>
      <c r="C129" s="31"/>
    </row>
    <row r="130" spans="1:3" ht="38.25">
      <c r="A130" s="52" t="s">
        <v>125</v>
      </c>
      <c r="B130" s="245">
        <v>1</v>
      </c>
      <c r="C130" s="55" t="s">
        <v>124</v>
      </c>
    </row>
    <row r="131" spans="1:3" ht="25.5">
      <c r="A131" s="53" t="s">
        <v>123</v>
      </c>
      <c r="B131" s="238">
        <v>12</v>
      </c>
      <c r="C131" s="49" t="s">
        <v>114</v>
      </c>
    </row>
    <row r="132" spans="1:3" ht="15" thickBot="1">
      <c r="A132" s="54" t="s">
        <v>163</v>
      </c>
      <c r="B132" s="243">
        <v>9</v>
      </c>
      <c r="C132" s="50" t="s">
        <v>113</v>
      </c>
    </row>
    <row r="133" spans="1:3" ht="15" thickBot="1">
      <c r="A133" s="46" t="s">
        <v>68</v>
      </c>
      <c r="B133" s="42">
        <f>B130*B131*B132</f>
        <v>108</v>
      </c>
      <c r="C133" s="41" t="s">
        <v>113</v>
      </c>
    </row>
    <row r="134" spans="1:3" ht="15" thickBot="1">
      <c r="A134" s="10" t="s">
        <v>69</v>
      </c>
      <c r="B134" s="17">
        <f>B133/12</f>
        <v>9</v>
      </c>
      <c r="C134" s="9" t="s">
        <v>113</v>
      </c>
    </row>
    <row r="135" spans="1:3" ht="15" thickBot="1">
      <c r="A135" s="10" t="s">
        <v>71</v>
      </c>
      <c r="B135" s="17">
        <f>B133/B13</f>
        <v>3.6</v>
      </c>
      <c r="C135" s="9" t="s">
        <v>119</v>
      </c>
    </row>
    <row r="136" spans="1:3" ht="15" thickBot="1">
      <c r="A136" s="10" t="s">
        <v>70</v>
      </c>
      <c r="B136" s="17">
        <f>B134/B13</f>
        <v>0.3</v>
      </c>
      <c r="C136" s="9" t="s">
        <v>119</v>
      </c>
    </row>
    <row r="137" spans="1:3" ht="15" thickBot="1">
      <c r="A137" s="10" t="s">
        <v>72</v>
      </c>
      <c r="B137" s="17">
        <f>B133/B120</f>
        <v>2.16</v>
      </c>
      <c r="C137" s="9" t="s">
        <v>122</v>
      </c>
    </row>
    <row r="138" spans="1:3" ht="15" thickBot="1">
      <c r="A138" s="10" t="s">
        <v>73</v>
      </c>
      <c r="B138" s="21">
        <f>B134/B120</f>
        <v>0.18</v>
      </c>
      <c r="C138" s="18" t="s">
        <v>122</v>
      </c>
    </row>
    <row r="139" spans="1:3" s="65" customFormat="1" ht="15.75" thickBot="1">
      <c r="A139" s="63" t="s">
        <v>333</v>
      </c>
      <c r="B139" s="32"/>
      <c r="C139" s="64"/>
    </row>
    <row r="140" spans="1:3" s="19" customFormat="1" ht="15.75" thickBot="1">
      <c r="A140" s="5" t="s">
        <v>151</v>
      </c>
      <c r="B140" s="16">
        <f aca="true" t="shared" si="2" ref="B140:B145">SUM(B123,B133)</f>
        <v>608</v>
      </c>
      <c r="C140" s="6" t="s">
        <v>113</v>
      </c>
    </row>
    <row r="141" spans="1:3" s="19" customFormat="1" ht="15.75" thickBot="1">
      <c r="A141" s="5" t="s">
        <v>152</v>
      </c>
      <c r="B141" s="16">
        <f t="shared" si="2"/>
        <v>50.666666666666664</v>
      </c>
      <c r="C141" s="6" t="s">
        <v>113</v>
      </c>
    </row>
    <row r="142" spans="1:3" s="19" customFormat="1" ht="15.75" thickBot="1">
      <c r="A142" s="7" t="s">
        <v>155</v>
      </c>
      <c r="B142" s="16">
        <f t="shared" si="2"/>
        <v>20.26666666666667</v>
      </c>
      <c r="C142" s="6" t="s">
        <v>119</v>
      </c>
    </row>
    <row r="143" spans="1:3" s="19" customFormat="1" ht="15.75" thickBot="1">
      <c r="A143" s="7" t="s">
        <v>156</v>
      </c>
      <c r="B143" s="16">
        <f t="shared" si="2"/>
        <v>1.6888888888888889</v>
      </c>
      <c r="C143" s="6" t="s">
        <v>119</v>
      </c>
    </row>
    <row r="144" spans="1:3" s="19" customFormat="1" ht="15.75" thickBot="1">
      <c r="A144" s="7" t="s">
        <v>153</v>
      </c>
      <c r="B144" s="16">
        <f t="shared" si="2"/>
        <v>12.16</v>
      </c>
      <c r="C144" s="6" t="s">
        <v>122</v>
      </c>
    </row>
    <row r="145" spans="1:3" s="19" customFormat="1" ht="15.75" thickBot="1">
      <c r="A145" s="7" t="s">
        <v>154</v>
      </c>
      <c r="B145" s="22">
        <f t="shared" si="2"/>
        <v>1.0133333333333332</v>
      </c>
      <c r="C145" s="6" t="s">
        <v>122</v>
      </c>
    </row>
    <row r="146" spans="1:3" s="70" customFormat="1" ht="15.75" thickBot="1">
      <c r="A146" s="67"/>
      <c r="B146" s="68"/>
      <c r="C146" s="69"/>
    </row>
    <row r="147" spans="1:3" s="14" customFormat="1" ht="18" customHeight="1" thickBot="1">
      <c r="A147" s="37" t="s">
        <v>334</v>
      </c>
      <c r="B147" s="32"/>
      <c r="C147" s="33"/>
    </row>
    <row r="148" spans="1:3" ht="18" customHeight="1" thickBot="1">
      <c r="A148" s="34" t="s">
        <v>139</v>
      </c>
      <c r="B148" s="35">
        <f>SUM(B98,B113,B140)</f>
        <v>185408</v>
      </c>
      <c r="C148" s="36" t="s">
        <v>113</v>
      </c>
    </row>
    <row r="149" spans="1:3" ht="18" customHeight="1" thickBot="1">
      <c r="A149" s="15" t="s">
        <v>140</v>
      </c>
      <c r="B149" s="16">
        <f>SUM(B99,B114,B141)</f>
        <v>15450.666666666666</v>
      </c>
      <c r="C149" s="6" t="s">
        <v>113</v>
      </c>
    </row>
    <row r="150" spans="1:3" s="12" customFormat="1" ht="18" customHeight="1" thickBot="1">
      <c r="A150" s="7" t="s">
        <v>141</v>
      </c>
      <c r="B150" s="16">
        <f>SUM(B100,B115,B142)</f>
        <v>208.76666666666668</v>
      </c>
      <c r="C150" s="6" t="s">
        <v>119</v>
      </c>
    </row>
    <row r="151" spans="1:3" s="12" customFormat="1" ht="18" customHeight="1" thickBot="1">
      <c r="A151" s="7" t="s">
        <v>142</v>
      </c>
      <c r="B151" s="16">
        <f>SUM(B101,B116,B143)</f>
        <v>17.397222222222222</v>
      </c>
      <c r="C151" s="6" t="s">
        <v>119</v>
      </c>
    </row>
    <row r="152" spans="1:3" s="12" customFormat="1" ht="18" customHeight="1" thickBot="1">
      <c r="A152" s="7" t="s">
        <v>143</v>
      </c>
      <c r="B152" s="16">
        <f>SUM(B100,B117,B144)</f>
        <v>1985.66</v>
      </c>
      <c r="C152" s="6" t="s">
        <v>122</v>
      </c>
    </row>
    <row r="153" spans="1:3" s="12" customFormat="1" ht="18" customHeight="1" thickBot="1">
      <c r="A153" s="5" t="s">
        <v>144</v>
      </c>
      <c r="B153" s="16">
        <f>SUM(B103,B118,B145)</f>
        <v>155.05499999999998</v>
      </c>
      <c r="C153" s="6" t="s">
        <v>122</v>
      </c>
    </row>
    <row r="154" spans="1:3" ht="15" thickBot="1">
      <c r="A154" s="277"/>
      <c r="B154" s="145"/>
      <c r="C154" s="278"/>
    </row>
    <row r="155" spans="1:3" ht="15" thickBot="1">
      <c r="A155" s="37" t="s">
        <v>335</v>
      </c>
      <c r="B155" s="32"/>
      <c r="C155" s="33"/>
    </row>
    <row r="156" spans="1:3" ht="15" thickBot="1">
      <c r="A156" s="34" t="s">
        <v>139</v>
      </c>
      <c r="B156" s="35">
        <f aca="true" t="shared" si="3" ref="B156:B161">SUM(B46,B148)</f>
        <v>331272</v>
      </c>
      <c r="C156" s="36" t="s">
        <v>113</v>
      </c>
    </row>
    <row r="157" spans="1:3" ht="15" thickBot="1">
      <c r="A157" s="15" t="s">
        <v>140</v>
      </c>
      <c r="B157" s="16">
        <f t="shared" si="3"/>
        <v>27606</v>
      </c>
      <c r="C157" s="6" t="s">
        <v>113</v>
      </c>
    </row>
    <row r="158" spans="1:3" ht="15" thickBot="1">
      <c r="A158" s="7" t="s">
        <v>141</v>
      </c>
      <c r="B158" s="16">
        <f t="shared" si="3"/>
        <v>341.37030303030303</v>
      </c>
      <c r="C158" s="6" t="s">
        <v>119</v>
      </c>
    </row>
    <row r="159" spans="1:3" ht="15" thickBot="1">
      <c r="A159" s="7" t="s">
        <v>142</v>
      </c>
      <c r="B159" s="16">
        <f t="shared" si="3"/>
        <v>28.447525252525253</v>
      </c>
      <c r="C159" s="6" t="s">
        <v>119</v>
      </c>
    </row>
    <row r="160" spans="1:3" ht="15" thickBot="1">
      <c r="A160" s="7" t="s">
        <v>143</v>
      </c>
      <c r="B160" s="16">
        <f t="shared" si="3"/>
        <v>2007.760606060606</v>
      </c>
      <c r="C160" s="6" t="s">
        <v>122</v>
      </c>
    </row>
    <row r="161" spans="1:3" ht="15" thickBot="1">
      <c r="A161" s="5" t="s">
        <v>144</v>
      </c>
      <c r="B161" s="16">
        <f t="shared" si="3"/>
        <v>156.89671717171714</v>
      </c>
      <c r="C161" s="6" t="s">
        <v>122</v>
      </c>
    </row>
  </sheetData>
  <sheetProtection password="8E21" sheet="1" objects="1" scenarios="1" selectLockedCells="1" selectUnlockedCells="1"/>
  <mergeCells count="1">
    <mergeCell ref="A1:C1"/>
  </mergeCells>
  <printOptions horizontalCentered="1" verticalCentered="1"/>
  <pageMargins left="0.7086614173228347" right="0.7086614173228347" top="0.7480314960629921" bottom="0.7480314960629921" header="0.31496062992125984" footer="0.31496062992125984"/>
  <pageSetup orientation="portrait" paperSize="9" scale="63" r:id="rId2"/>
  <headerFooter alignWithMargins="0">
    <oddFooter>&amp;Rwww.archivistes-experts.fr - &amp;P/&amp;N</oddFooter>
  </headerFooter>
  <rowBreaks count="3" manualBreakCount="3">
    <brk id="51" max="2" man="1"/>
    <brk id="103" max="2" man="1"/>
    <brk id="161" max="2" man="1"/>
  </rowBreaks>
  <drawing r:id="rId1"/>
</worksheet>
</file>

<file path=xl/worksheets/sheet2.xml><?xml version="1.0" encoding="utf-8"?>
<worksheet xmlns="http://schemas.openxmlformats.org/spreadsheetml/2006/main" xmlns:r="http://schemas.openxmlformats.org/officeDocument/2006/relationships">
  <dimension ref="A1:G145"/>
  <sheetViews>
    <sheetView tabSelected="1" zoomScale="75" zoomScaleNormal="75" zoomScaleSheetLayoutView="75" workbookViewId="0" topLeftCell="A1">
      <selection activeCell="D5" sqref="D5"/>
    </sheetView>
  </sheetViews>
  <sheetFormatPr defaultColWidth="11.421875" defaultRowHeight="15"/>
  <cols>
    <col min="1" max="1" width="71.00390625" style="161" customWidth="1"/>
    <col min="2" max="2" width="21.7109375" style="211" customWidth="1"/>
    <col min="3" max="3" width="16.7109375" style="211" customWidth="1"/>
    <col min="4" max="4" width="11.8515625" style="161" customWidth="1"/>
    <col min="5" max="16384" width="11.00390625" style="158" customWidth="1"/>
  </cols>
  <sheetData>
    <row r="1" spans="1:7" ht="96" customHeight="1" thickBot="1">
      <c r="A1" s="296" t="s">
        <v>291</v>
      </c>
      <c r="B1" s="302"/>
      <c r="C1" s="297"/>
      <c r="D1" s="298"/>
      <c r="E1" s="3"/>
      <c r="F1" s="3"/>
      <c r="G1" s="157"/>
    </row>
    <row r="2" spans="1:4" s="159" customFormat="1" ht="39" thickBot="1">
      <c r="A2" s="282"/>
      <c r="B2" s="281" t="s">
        <v>284</v>
      </c>
      <c r="C2" s="279" t="s">
        <v>288</v>
      </c>
      <c r="D2" s="283" t="s">
        <v>165</v>
      </c>
    </row>
    <row r="3" spans="1:4" ht="26.25" thickBot="1">
      <c r="A3" s="284"/>
      <c r="B3" s="160"/>
      <c r="C3" s="151" t="s">
        <v>282</v>
      </c>
      <c r="D3" s="285"/>
    </row>
    <row r="4" spans="1:4" ht="26.25" thickBot="1">
      <c r="A4" s="162" t="s">
        <v>313</v>
      </c>
      <c r="B4" s="150"/>
      <c r="C4" s="163"/>
      <c r="D4" s="117"/>
    </row>
    <row r="5" spans="1:4" ht="33" customHeight="1">
      <c r="A5" s="51" t="s">
        <v>4</v>
      </c>
      <c r="B5" s="164" t="s">
        <v>283</v>
      </c>
      <c r="C5" s="249">
        <v>6000</v>
      </c>
      <c r="D5" s="131" t="s">
        <v>120</v>
      </c>
    </row>
    <row r="6" spans="1:4" s="166" customFormat="1" ht="42.75" customHeight="1">
      <c r="A6" s="152" t="s">
        <v>22</v>
      </c>
      <c r="B6" s="165" t="s">
        <v>283</v>
      </c>
      <c r="C6" s="250">
        <v>0</v>
      </c>
      <c r="D6" s="169" t="s">
        <v>112</v>
      </c>
    </row>
    <row r="7" spans="1:4" ht="30.75" customHeight="1">
      <c r="A7" s="113" t="s">
        <v>7</v>
      </c>
      <c r="B7" s="167" t="s">
        <v>283</v>
      </c>
      <c r="C7" s="251">
        <v>600</v>
      </c>
      <c r="D7" s="168" t="s">
        <v>120</v>
      </c>
    </row>
    <row r="8" spans="1:4" s="166" customFormat="1" ht="42.75" customHeight="1">
      <c r="A8" s="152" t="s">
        <v>23</v>
      </c>
      <c r="B8" s="165" t="s">
        <v>283</v>
      </c>
      <c r="C8" s="250">
        <v>0</v>
      </c>
      <c r="D8" s="169" t="s">
        <v>112</v>
      </c>
    </row>
    <row r="9" spans="1:4" ht="57.75" customHeight="1">
      <c r="A9" s="286" t="s">
        <v>24</v>
      </c>
      <c r="B9" s="165" t="s">
        <v>283</v>
      </c>
      <c r="C9" s="252">
        <v>0</v>
      </c>
      <c r="D9" s="287" t="s">
        <v>112</v>
      </c>
    </row>
    <row r="10" spans="1:4" ht="28.5" customHeight="1">
      <c r="A10" s="275" t="s">
        <v>0</v>
      </c>
      <c r="B10" s="167" t="s">
        <v>283</v>
      </c>
      <c r="C10" s="253">
        <v>200</v>
      </c>
      <c r="D10" s="288" t="s">
        <v>112</v>
      </c>
    </row>
    <row r="11" spans="1:4" s="166" customFormat="1" ht="28.5" customHeight="1">
      <c r="A11" s="289" t="s">
        <v>19</v>
      </c>
      <c r="B11" s="165" t="s">
        <v>283</v>
      </c>
      <c r="C11" s="252">
        <v>0</v>
      </c>
      <c r="D11" s="287" t="s">
        <v>112</v>
      </c>
    </row>
    <row r="12" spans="1:4" s="166" customFormat="1" ht="28.5" customHeight="1">
      <c r="A12" s="289" t="s">
        <v>21</v>
      </c>
      <c r="B12" s="165" t="s">
        <v>283</v>
      </c>
      <c r="C12" s="252">
        <v>0</v>
      </c>
      <c r="D12" s="287" t="s">
        <v>112</v>
      </c>
    </row>
    <row r="13" spans="1:4" s="166" customFormat="1" ht="29.25" customHeight="1" thickBot="1">
      <c r="A13" s="290" t="s">
        <v>20</v>
      </c>
      <c r="B13" s="170" t="s">
        <v>283</v>
      </c>
      <c r="C13" s="254">
        <v>0</v>
      </c>
      <c r="D13" s="291" t="s">
        <v>112</v>
      </c>
    </row>
    <row r="14" spans="1:4" ht="15" thickBot="1">
      <c r="A14" s="171" t="s">
        <v>314</v>
      </c>
      <c r="B14" s="172"/>
      <c r="C14" s="173"/>
      <c r="D14" s="174"/>
    </row>
    <row r="15" spans="1:4" ht="26.25" thickBot="1">
      <c r="A15" s="175" t="s">
        <v>336</v>
      </c>
      <c r="B15" s="176"/>
      <c r="C15" s="177"/>
      <c r="D15" s="178"/>
    </row>
    <row r="16" spans="1:4" ht="22.5" customHeight="1">
      <c r="A16" s="179" t="s">
        <v>302</v>
      </c>
      <c r="B16" s="180" t="s">
        <v>283</v>
      </c>
      <c r="C16" s="255">
        <v>1000</v>
      </c>
      <c r="D16" s="181" t="s">
        <v>112</v>
      </c>
    </row>
    <row r="17" spans="1:4" ht="14.25">
      <c r="A17" s="47" t="s">
        <v>303</v>
      </c>
      <c r="B17" s="167" t="s">
        <v>283</v>
      </c>
      <c r="C17" s="256">
        <v>100</v>
      </c>
      <c r="D17" s="123" t="s">
        <v>112</v>
      </c>
    </row>
    <row r="18" spans="1:4" ht="14.25">
      <c r="A18" s="47" t="s">
        <v>304</v>
      </c>
      <c r="B18" s="167" t="s">
        <v>283</v>
      </c>
      <c r="C18" s="256">
        <v>6000</v>
      </c>
      <c r="D18" s="123" t="s">
        <v>120</v>
      </c>
    </row>
    <row r="19" spans="1:4" ht="14.25">
      <c r="A19" s="47" t="s">
        <v>305</v>
      </c>
      <c r="B19" s="167" t="s">
        <v>283</v>
      </c>
      <c r="C19" s="256">
        <v>600</v>
      </c>
      <c r="D19" s="123" t="s">
        <v>120</v>
      </c>
    </row>
    <row r="20" spans="1:4" ht="79.5" customHeight="1" thickBot="1">
      <c r="A20" s="88" t="s">
        <v>100</v>
      </c>
      <c r="B20" s="89" t="s">
        <v>285</v>
      </c>
      <c r="C20" s="257">
        <v>3.5</v>
      </c>
      <c r="D20" s="135" t="s">
        <v>294</v>
      </c>
    </row>
    <row r="21" spans="1:4" s="184" customFormat="1" ht="18" customHeight="1" thickBot="1">
      <c r="A21" s="37" t="s">
        <v>337</v>
      </c>
      <c r="B21" s="81"/>
      <c r="C21" s="182"/>
      <c r="D21" s="183"/>
    </row>
    <row r="22" spans="1:4" ht="18" customHeight="1" thickBot="1">
      <c r="A22" s="34" t="s">
        <v>139</v>
      </c>
      <c r="B22" s="82"/>
      <c r="C22" s="185">
        <f>C20*2*SUM(C5,C7)</f>
        <v>46200</v>
      </c>
      <c r="D22" s="186" t="s">
        <v>113</v>
      </c>
    </row>
    <row r="23" spans="1:4" ht="18" customHeight="1" thickBot="1">
      <c r="A23" s="15" t="s">
        <v>140</v>
      </c>
      <c r="B23" s="83"/>
      <c r="C23" s="187">
        <f>C22/12</f>
        <v>3850</v>
      </c>
      <c r="D23" s="188" t="s">
        <v>113</v>
      </c>
    </row>
    <row r="24" spans="1:4" s="189" customFormat="1" ht="18" customHeight="1" thickBot="1">
      <c r="A24" s="7" t="s">
        <v>141</v>
      </c>
      <c r="B24" s="82"/>
      <c r="C24" s="187">
        <v>0</v>
      </c>
      <c r="D24" s="188" t="s">
        <v>119</v>
      </c>
    </row>
    <row r="25" spans="1:4" s="189" customFormat="1" ht="18" customHeight="1" thickBot="1">
      <c r="A25" s="7" t="s">
        <v>142</v>
      </c>
      <c r="B25" s="82"/>
      <c r="C25" s="187">
        <v>0</v>
      </c>
      <c r="D25" s="188" t="s">
        <v>119</v>
      </c>
    </row>
    <row r="26" spans="1:4" s="189" customFormat="1" ht="18" customHeight="1" thickBot="1">
      <c r="A26" s="7" t="s">
        <v>143</v>
      </c>
      <c r="B26" s="82"/>
      <c r="C26" s="187">
        <f>C22/SUM(C5,C7)</f>
        <v>7</v>
      </c>
      <c r="D26" s="188" t="s">
        <v>122</v>
      </c>
    </row>
    <row r="27" spans="1:4" s="189" customFormat="1" ht="18" customHeight="1" thickBot="1">
      <c r="A27" s="38" t="s">
        <v>144</v>
      </c>
      <c r="B27" s="84"/>
      <c r="C27" s="190">
        <f>C23/SUM(C5,C7)</f>
        <v>0.5833333333333334</v>
      </c>
      <c r="D27" s="191" t="s">
        <v>122</v>
      </c>
    </row>
    <row r="28" spans="1:4" s="189" customFormat="1" ht="102" customHeight="1" thickBot="1">
      <c r="A28" s="299" t="s">
        <v>18</v>
      </c>
      <c r="B28" s="300"/>
      <c r="C28" s="300"/>
      <c r="D28" s="301"/>
    </row>
    <row r="29" spans="1:4" ht="15" thickBot="1">
      <c r="A29" s="192" t="s">
        <v>319</v>
      </c>
      <c r="B29" s="193"/>
      <c r="C29" s="194"/>
      <c r="D29" s="178"/>
    </row>
    <row r="30" spans="1:4" ht="15" thickBot="1">
      <c r="A30" s="195" t="s">
        <v>320</v>
      </c>
      <c r="B30" s="196"/>
      <c r="C30" s="197"/>
      <c r="D30" s="174"/>
    </row>
    <row r="31" spans="1:4" ht="15" thickBot="1">
      <c r="A31" s="58" t="s">
        <v>338</v>
      </c>
      <c r="B31" s="196"/>
      <c r="C31" s="197"/>
      <c r="D31" s="198"/>
    </row>
    <row r="32" spans="1:4" ht="14.25">
      <c r="A32" s="90" t="s">
        <v>289</v>
      </c>
      <c r="B32" s="112" t="s">
        <v>310</v>
      </c>
      <c r="C32" s="258">
        <v>3.5</v>
      </c>
      <c r="D32" s="292" t="s">
        <v>113</v>
      </c>
    </row>
    <row r="33" spans="1:4" ht="15" thickBot="1">
      <c r="A33" s="88" t="s">
        <v>290</v>
      </c>
      <c r="B33" s="199" t="s">
        <v>309</v>
      </c>
      <c r="C33" s="259">
        <v>0.8</v>
      </c>
      <c r="D33" s="293" t="s">
        <v>113</v>
      </c>
    </row>
    <row r="34" spans="1:4" ht="45" customHeight="1" thickBot="1">
      <c r="A34" s="306" t="s">
        <v>339</v>
      </c>
      <c r="B34" s="304"/>
      <c r="C34" s="304"/>
      <c r="D34" s="305"/>
    </row>
    <row r="35" spans="1:4" ht="25.5">
      <c r="A35" s="200" t="s">
        <v>308</v>
      </c>
      <c r="B35" s="201" t="s">
        <v>283</v>
      </c>
      <c r="C35" s="260">
        <v>0.01</v>
      </c>
      <c r="D35" s="288" t="s">
        <v>120</v>
      </c>
    </row>
    <row r="36" spans="1:4" ht="35.25" customHeight="1">
      <c r="A36" s="119" t="s">
        <v>311</v>
      </c>
      <c r="B36" s="201" t="s">
        <v>283</v>
      </c>
      <c r="C36" s="260">
        <v>0</v>
      </c>
      <c r="D36" s="288" t="s">
        <v>164</v>
      </c>
    </row>
    <row r="37" spans="1:4" ht="35.25" customHeight="1" thickBot="1">
      <c r="A37" s="120" t="s">
        <v>312</v>
      </c>
      <c r="B37" s="201" t="s">
        <v>283</v>
      </c>
      <c r="C37" s="260">
        <v>0</v>
      </c>
      <c r="D37" s="292" t="s">
        <v>118</v>
      </c>
    </row>
    <row r="38" spans="1:4" ht="14.25" customHeight="1" thickBot="1">
      <c r="A38" s="10" t="s">
        <v>74</v>
      </c>
      <c r="B38" s="79"/>
      <c r="C38" s="202">
        <f>SUM(C32*C36,C33*C37)</f>
        <v>0</v>
      </c>
      <c r="D38" s="203" t="s">
        <v>113</v>
      </c>
    </row>
    <row r="39" spans="1:4" ht="14.25" customHeight="1" thickBot="1">
      <c r="A39" s="10" t="s">
        <v>75</v>
      </c>
      <c r="B39" s="79"/>
      <c r="C39" s="202">
        <f>C38/12</f>
        <v>0</v>
      </c>
      <c r="D39" s="203" t="s">
        <v>113</v>
      </c>
    </row>
    <row r="40" spans="1:4" s="189" customFormat="1" ht="14.25" customHeight="1" thickBot="1">
      <c r="A40" s="10" t="s">
        <v>76</v>
      </c>
      <c r="B40" s="79"/>
      <c r="C40" s="202">
        <v>0</v>
      </c>
      <c r="D40" s="203" t="s">
        <v>119</v>
      </c>
    </row>
    <row r="41" spans="1:4" s="189" customFormat="1" ht="14.25" customHeight="1" thickBot="1">
      <c r="A41" s="10" t="s">
        <v>77</v>
      </c>
      <c r="B41" s="79"/>
      <c r="C41" s="202">
        <v>0</v>
      </c>
      <c r="D41" s="203" t="s">
        <v>119</v>
      </c>
    </row>
    <row r="42" spans="1:4" ht="14.25" customHeight="1" thickBot="1">
      <c r="A42" s="10" t="s">
        <v>78</v>
      </c>
      <c r="B42" s="91"/>
      <c r="C42" s="204">
        <f>C38/C35</f>
        <v>0</v>
      </c>
      <c r="D42" s="203" t="s">
        <v>122</v>
      </c>
    </row>
    <row r="43" spans="1:4" ht="14.25" customHeight="1" thickBot="1">
      <c r="A43" s="10" t="s">
        <v>79</v>
      </c>
      <c r="B43" s="92"/>
      <c r="C43" s="205">
        <f>C39/C35</f>
        <v>0</v>
      </c>
      <c r="D43" s="206" t="s">
        <v>122</v>
      </c>
    </row>
    <row r="44" spans="1:4" ht="26.25" thickBot="1">
      <c r="A44" s="116" t="s">
        <v>340</v>
      </c>
      <c r="B44" s="207"/>
      <c r="C44" s="143"/>
      <c r="D44" s="117"/>
    </row>
    <row r="45" spans="1:4" ht="14.25">
      <c r="A45" s="90" t="s">
        <v>306</v>
      </c>
      <c r="B45" s="167" t="s">
        <v>283</v>
      </c>
      <c r="C45" s="260">
        <v>1000</v>
      </c>
      <c r="D45" s="288" t="s">
        <v>164</v>
      </c>
    </row>
    <row r="46" spans="1:4" ht="15" thickBot="1">
      <c r="A46" s="90" t="s">
        <v>307</v>
      </c>
      <c r="B46" s="167" t="s">
        <v>283</v>
      </c>
      <c r="C46" s="260">
        <v>5000</v>
      </c>
      <c r="D46" s="292" t="s">
        <v>118</v>
      </c>
    </row>
    <row r="47" spans="1:4" ht="14.25" customHeight="1" thickBot="1">
      <c r="A47" s="10" t="s">
        <v>92</v>
      </c>
      <c r="B47" s="79"/>
      <c r="C47" s="202">
        <f>SUM(C32*C45,C33*C46)</f>
        <v>7500</v>
      </c>
      <c r="D47" s="203" t="s">
        <v>113</v>
      </c>
    </row>
    <row r="48" spans="1:4" ht="14.25" customHeight="1" thickBot="1">
      <c r="A48" s="10" t="s">
        <v>93</v>
      </c>
      <c r="B48" s="79"/>
      <c r="C48" s="202">
        <f>C47/12</f>
        <v>625</v>
      </c>
      <c r="D48" s="203" t="s">
        <v>113</v>
      </c>
    </row>
    <row r="49" spans="1:4" s="189" customFormat="1" ht="14.25" customHeight="1" thickBot="1">
      <c r="A49" s="10" t="s">
        <v>94</v>
      </c>
      <c r="B49" s="79"/>
      <c r="C49" s="202">
        <v>0</v>
      </c>
      <c r="D49" s="203" t="s">
        <v>119</v>
      </c>
    </row>
    <row r="50" spans="1:4" s="189" customFormat="1" ht="14.25" customHeight="1" thickBot="1">
      <c r="A50" s="10" t="s">
        <v>95</v>
      </c>
      <c r="B50" s="79"/>
      <c r="C50" s="202">
        <v>0</v>
      </c>
      <c r="D50" s="203" t="s">
        <v>119</v>
      </c>
    </row>
    <row r="51" spans="1:4" ht="14.25" customHeight="1" thickBot="1">
      <c r="A51" s="10" t="s">
        <v>96</v>
      </c>
      <c r="B51" s="91"/>
      <c r="C51" s="204">
        <f>C47/C7</f>
        <v>12.5</v>
      </c>
      <c r="D51" s="203" t="s">
        <v>122</v>
      </c>
    </row>
    <row r="52" spans="1:4" ht="14.25" customHeight="1" thickBot="1">
      <c r="A52" s="10" t="s">
        <v>97</v>
      </c>
      <c r="B52" s="92"/>
      <c r="C52" s="205">
        <f>C48/C7</f>
        <v>1.0416666666666667</v>
      </c>
      <c r="D52" s="206" t="s">
        <v>122</v>
      </c>
    </row>
    <row r="53" spans="1:4" ht="15" thickBot="1">
      <c r="A53" s="118" t="s">
        <v>323</v>
      </c>
      <c r="B53" s="208"/>
      <c r="C53" s="209"/>
      <c r="D53" s="181"/>
    </row>
    <row r="54" spans="1:4" ht="32.25" customHeight="1" thickBot="1">
      <c r="A54" s="303" t="s">
        <v>341</v>
      </c>
      <c r="B54" s="304"/>
      <c r="C54" s="304"/>
      <c r="D54" s="305"/>
    </row>
    <row r="55" spans="1:4" s="211" customFormat="1" ht="25.5">
      <c r="A55" s="121" t="s">
        <v>98</v>
      </c>
      <c r="B55" s="210" t="s">
        <v>299</v>
      </c>
      <c r="C55" s="261">
        <v>350</v>
      </c>
      <c r="D55" s="123" t="s">
        <v>293</v>
      </c>
    </row>
    <row r="56" spans="1:4" s="211" customFormat="1" ht="38.25">
      <c r="A56" s="121" t="s">
        <v>41</v>
      </c>
      <c r="B56" s="167" t="s">
        <v>283</v>
      </c>
      <c r="C56" s="261">
        <v>1</v>
      </c>
      <c r="D56" s="123" t="s">
        <v>124</v>
      </c>
    </row>
    <row r="57" spans="1:4" s="211" customFormat="1" ht="25.5">
      <c r="A57" s="121" t="s">
        <v>42</v>
      </c>
      <c r="B57" s="167" t="s">
        <v>283</v>
      </c>
      <c r="C57" s="261">
        <v>5</v>
      </c>
      <c r="D57" s="123" t="s">
        <v>295</v>
      </c>
    </row>
    <row r="58" spans="1:4" ht="25.5">
      <c r="A58" s="122" t="s">
        <v>99</v>
      </c>
      <c r="B58" s="210" t="s">
        <v>299</v>
      </c>
      <c r="C58" s="261">
        <v>350</v>
      </c>
      <c r="D58" s="123" t="s">
        <v>293</v>
      </c>
    </row>
    <row r="59" spans="1:4" s="211" customFormat="1" ht="38.25">
      <c r="A59" s="122" t="s">
        <v>43</v>
      </c>
      <c r="B59" s="167" t="s">
        <v>283</v>
      </c>
      <c r="C59" s="261">
        <v>2</v>
      </c>
      <c r="D59" s="123" t="s">
        <v>124</v>
      </c>
    </row>
    <row r="60" spans="1:4" s="211" customFormat="1" ht="38.25">
      <c r="A60" s="122" t="s">
        <v>44</v>
      </c>
      <c r="B60" s="167" t="s">
        <v>283</v>
      </c>
      <c r="C60" s="261">
        <v>30</v>
      </c>
      <c r="D60" s="123" t="s">
        <v>295</v>
      </c>
    </row>
    <row r="61" spans="1:4" s="211" customFormat="1" ht="12.75">
      <c r="A61" s="122" t="s">
        <v>298</v>
      </c>
      <c r="B61" s="210" t="s">
        <v>300</v>
      </c>
      <c r="C61" s="258">
        <v>2.5</v>
      </c>
      <c r="D61" s="123" t="s">
        <v>294</v>
      </c>
    </row>
    <row r="62" spans="1:4" s="211" customFormat="1" ht="12.75">
      <c r="A62" s="122" t="s">
        <v>296</v>
      </c>
      <c r="B62" s="210" t="s">
        <v>301</v>
      </c>
      <c r="C62" s="258">
        <v>3.5</v>
      </c>
      <c r="D62" s="123" t="s">
        <v>294</v>
      </c>
    </row>
    <row r="63" spans="1:4" s="211" customFormat="1" ht="12.75">
      <c r="A63" s="212" t="s">
        <v>297</v>
      </c>
      <c r="B63" s="134" t="s">
        <v>300</v>
      </c>
      <c r="C63" s="259">
        <v>2.5</v>
      </c>
      <c r="D63" s="168" t="s">
        <v>294</v>
      </c>
    </row>
    <row r="64" spans="1:4" s="211" customFormat="1" ht="43.5" customHeight="1" thickBot="1">
      <c r="A64" s="54" t="s">
        <v>47</v>
      </c>
      <c r="B64" s="125" t="s">
        <v>40</v>
      </c>
      <c r="C64" s="262">
        <v>0</v>
      </c>
      <c r="D64" s="168" t="s">
        <v>39</v>
      </c>
    </row>
    <row r="65" spans="1:4" ht="15.75" customHeight="1" thickBot="1">
      <c r="A65" s="46" t="s">
        <v>80</v>
      </c>
      <c r="B65" s="79"/>
      <c r="C65" s="202">
        <f>C55*C57+C58*C59*C60+(C5*2*C61)+(C5*2*C62)+(C5*2*C63)</f>
        <v>124750</v>
      </c>
      <c r="D65" s="203" t="s">
        <v>113</v>
      </c>
    </row>
    <row r="66" spans="1:4" ht="15.75" customHeight="1" thickBot="1">
      <c r="A66" s="10" t="s">
        <v>81</v>
      </c>
      <c r="B66" s="79"/>
      <c r="C66" s="202">
        <f>C65/12</f>
        <v>10395.833333333334</v>
      </c>
      <c r="D66" s="203" t="s">
        <v>113</v>
      </c>
    </row>
    <row r="67" spans="1:4" ht="15.75" customHeight="1" thickBot="1">
      <c r="A67" s="10" t="s">
        <v>82</v>
      </c>
      <c r="B67" s="79"/>
      <c r="C67" s="202">
        <v>0</v>
      </c>
      <c r="D67" s="203" t="s">
        <v>119</v>
      </c>
    </row>
    <row r="68" spans="1:4" ht="15.75" customHeight="1" thickBot="1">
      <c r="A68" s="10" t="s">
        <v>83</v>
      </c>
      <c r="B68" s="79"/>
      <c r="C68" s="202">
        <v>0</v>
      </c>
      <c r="D68" s="203" t="s">
        <v>119</v>
      </c>
    </row>
    <row r="69" spans="1:4" ht="15.75" customHeight="1" thickBot="1">
      <c r="A69" s="10" t="s">
        <v>84</v>
      </c>
      <c r="B69" s="91"/>
      <c r="C69" s="204">
        <f>C65/C5</f>
        <v>20.791666666666668</v>
      </c>
      <c r="D69" s="203" t="s">
        <v>122</v>
      </c>
    </row>
    <row r="70" spans="1:4" ht="15.75" customHeight="1" thickBot="1">
      <c r="A70" s="10" t="s">
        <v>85</v>
      </c>
      <c r="B70" s="92"/>
      <c r="C70" s="205">
        <f>C66/C5</f>
        <v>1.732638888888889</v>
      </c>
      <c r="D70" s="206" t="s">
        <v>122</v>
      </c>
    </row>
    <row r="71" spans="1:4" ht="26.25" thickBot="1">
      <c r="A71" s="116" t="s">
        <v>342</v>
      </c>
      <c r="B71" s="207"/>
      <c r="C71" s="143"/>
      <c r="D71" s="117"/>
    </row>
    <row r="72" spans="1:4" s="211" customFormat="1" ht="25.5">
      <c r="A72" s="109" t="s">
        <v>98</v>
      </c>
      <c r="B72" s="213" t="s">
        <v>299</v>
      </c>
      <c r="C72" s="263">
        <v>350</v>
      </c>
      <c r="D72" s="214" t="s">
        <v>293</v>
      </c>
    </row>
    <row r="73" spans="1:4" s="211" customFormat="1" ht="48" customHeight="1">
      <c r="A73" s="109" t="s">
        <v>45</v>
      </c>
      <c r="B73" s="77" t="s">
        <v>283</v>
      </c>
      <c r="C73" s="264">
        <v>0</v>
      </c>
      <c r="D73" s="111" t="s">
        <v>124</v>
      </c>
    </row>
    <row r="74" spans="1:4" s="211" customFormat="1" ht="43.5" customHeight="1">
      <c r="A74" s="109" t="s">
        <v>46</v>
      </c>
      <c r="B74" s="77" t="s">
        <v>283</v>
      </c>
      <c r="C74" s="264">
        <v>0</v>
      </c>
      <c r="D74" s="111" t="s">
        <v>295</v>
      </c>
    </row>
    <row r="75" spans="1:4" ht="25.5">
      <c r="A75" s="53" t="s">
        <v>99</v>
      </c>
      <c r="B75" s="129" t="s">
        <v>299</v>
      </c>
      <c r="C75" s="264">
        <v>350</v>
      </c>
      <c r="D75" s="111" t="s">
        <v>293</v>
      </c>
    </row>
    <row r="76" spans="1:4" s="211" customFormat="1" ht="38.25">
      <c r="A76" s="53" t="s">
        <v>43</v>
      </c>
      <c r="B76" s="77" t="s">
        <v>283</v>
      </c>
      <c r="C76" s="264">
        <v>1</v>
      </c>
      <c r="D76" s="111" t="s">
        <v>124</v>
      </c>
    </row>
    <row r="77" spans="1:4" s="211" customFormat="1" ht="38.25">
      <c r="A77" s="53" t="s">
        <v>44</v>
      </c>
      <c r="B77" s="77" t="s">
        <v>283</v>
      </c>
      <c r="C77" s="264">
        <v>6</v>
      </c>
      <c r="D77" s="111" t="s">
        <v>295</v>
      </c>
    </row>
    <row r="78" spans="1:4" s="211" customFormat="1" ht="12.75">
      <c r="A78" s="53" t="s">
        <v>298</v>
      </c>
      <c r="B78" s="129" t="s">
        <v>300</v>
      </c>
      <c r="C78" s="265">
        <v>2.5</v>
      </c>
      <c r="D78" s="111" t="s">
        <v>294</v>
      </c>
    </row>
    <row r="79" spans="1:4" s="211" customFormat="1" ht="12.75">
      <c r="A79" s="53" t="s">
        <v>296</v>
      </c>
      <c r="B79" s="129" t="s">
        <v>301</v>
      </c>
      <c r="C79" s="265">
        <v>3.5</v>
      </c>
      <c r="D79" s="111" t="s">
        <v>294</v>
      </c>
    </row>
    <row r="80" spans="1:4" s="211" customFormat="1" ht="12.75">
      <c r="A80" s="146" t="s">
        <v>297</v>
      </c>
      <c r="B80" s="129" t="s">
        <v>300</v>
      </c>
      <c r="C80" s="265">
        <v>2.5</v>
      </c>
      <c r="D80" s="111" t="s">
        <v>294</v>
      </c>
    </row>
    <row r="81" spans="1:4" s="211" customFormat="1" ht="43.5" customHeight="1" thickBot="1">
      <c r="A81" s="54" t="s">
        <v>47</v>
      </c>
      <c r="B81" s="126" t="s">
        <v>40</v>
      </c>
      <c r="C81" s="266">
        <v>0</v>
      </c>
      <c r="D81" s="127" t="s">
        <v>39</v>
      </c>
    </row>
    <row r="82" spans="1:4" ht="15.75" customHeight="1" thickBot="1">
      <c r="A82" s="46" t="s">
        <v>86</v>
      </c>
      <c r="B82" s="78"/>
      <c r="C82" s="215">
        <f>C72*C73*C74+C75*C76*C77+(C7*2*C78)+(C7*2*C79)+(C7*2*C80)</f>
        <v>12300</v>
      </c>
      <c r="D82" s="216" t="s">
        <v>113</v>
      </c>
    </row>
    <row r="83" spans="1:4" ht="15.75" customHeight="1" thickBot="1">
      <c r="A83" s="10" t="s">
        <v>87</v>
      </c>
      <c r="B83" s="79"/>
      <c r="C83" s="202">
        <f>C82/12</f>
        <v>1025</v>
      </c>
      <c r="D83" s="203" t="s">
        <v>113</v>
      </c>
    </row>
    <row r="84" spans="1:4" ht="15.75" customHeight="1" thickBot="1">
      <c r="A84" s="10" t="s">
        <v>88</v>
      </c>
      <c r="B84" s="79"/>
      <c r="C84" s="202">
        <v>0</v>
      </c>
      <c r="D84" s="203" t="s">
        <v>119</v>
      </c>
    </row>
    <row r="85" spans="1:4" ht="15.75" customHeight="1" thickBot="1">
      <c r="A85" s="10" t="s">
        <v>89</v>
      </c>
      <c r="B85" s="79"/>
      <c r="C85" s="202">
        <v>0</v>
      </c>
      <c r="D85" s="203" t="s">
        <v>119</v>
      </c>
    </row>
    <row r="86" spans="1:4" ht="15.75" customHeight="1" thickBot="1">
      <c r="A86" s="10" t="s">
        <v>90</v>
      </c>
      <c r="B86" s="91"/>
      <c r="C86" s="204">
        <f>C82/C7</f>
        <v>20.5</v>
      </c>
      <c r="D86" s="203" t="s">
        <v>122</v>
      </c>
    </row>
    <row r="87" spans="1:4" ht="15.75" customHeight="1" thickBot="1">
      <c r="A87" s="139" t="s">
        <v>91</v>
      </c>
      <c r="B87" s="99"/>
      <c r="C87" s="217">
        <f>C83/C7</f>
        <v>1.7083333333333333</v>
      </c>
      <c r="D87" s="218" t="s">
        <v>122</v>
      </c>
    </row>
    <row r="88" spans="1:4" ht="15.75" customHeight="1" thickBot="1">
      <c r="A88" s="101" t="s">
        <v>343</v>
      </c>
      <c r="B88" s="81"/>
      <c r="C88" s="182"/>
      <c r="D88" s="183"/>
    </row>
    <row r="89" spans="1:4" ht="15.75" customHeight="1" thickBot="1">
      <c r="A89" s="7" t="s">
        <v>106</v>
      </c>
      <c r="B89" s="82"/>
      <c r="C89" s="185">
        <f>SUM(C38,C47,C65,C82)</f>
        <v>144550</v>
      </c>
      <c r="D89" s="186" t="s">
        <v>113</v>
      </c>
    </row>
    <row r="90" spans="1:4" ht="15.75" customHeight="1" thickBot="1">
      <c r="A90" s="5" t="s">
        <v>107</v>
      </c>
      <c r="B90" s="83"/>
      <c r="C90" s="187">
        <f>SUM(C39,C48,C66,C83)</f>
        <v>12045.833333333334</v>
      </c>
      <c r="D90" s="188" t="s">
        <v>113</v>
      </c>
    </row>
    <row r="91" spans="1:4" ht="15.75" customHeight="1" thickBot="1">
      <c r="A91" s="7" t="s">
        <v>108</v>
      </c>
      <c r="B91" s="82"/>
      <c r="C91" s="187">
        <f>SUM(C40,C49,C67,C84)</f>
        <v>0</v>
      </c>
      <c r="D91" s="188" t="s">
        <v>119</v>
      </c>
    </row>
    <row r="92" spans="1:4" ht="15.75" customHeight="1" thickBot="1">
      <c r="A92" s="7" t="s">
        <v>109</v>
      </c>
      <c r="B92" s="82"/>
      <c r="C92" s="187">
        <f>SUM(C41,C68,C85)</f>
        <v>0</v>
      </c>
      <c r="D92" s="188" t="s">
        <v>119</v>
      </c>
    </row>
    <row r="93" spans="1:4" ht="15.75" customHeight="1" thickBot="1">
      <c r="A93" s="7" t="s">
        <v>110</v>
      </c>
      <c r="B93" s="84"/>
      <c r="C93" s="190">
        <f>SUM(C42,C51,C69,C86)</f>
        <v>53.79166666666667</v>
      </c>
      <c r="D93" s="188" t="s">
        <v>122</v>
      </c>
    </row>
    <row r="94" spans="1:4" ht="15.75" customHeight="1" thickBot="1">
      <c r="A94" s="76" t="s">
        <v>111</v>
      </c>
      <c r="B94" s="93"/>
      <c r="C94" s="219">
        <f>SUM(C43,C52,C70,C87)</f>
        <v>4.482638888888889</v>
      </c>
      <c r="D94" s="220" t="s">
        <v>122</v>
      </c>
    </row>
    <row r="95" spans="1:4" ht="49.5" customHeight="1" thickBot="1">
      <c r="A95" s="299" t="s">
        <v>26</v>
      </c>
      <c r="B95" s="300"/>
      <c r="C95" s="300"/>
      <c r="D95" s="301"/>
    </row>
    <row r="96" spans="1:4" ht="15" thickBot="1">
      <c r="A96" s="195" t="s">
        <v>327</v>
      </c>
      <c r="B96" s="221"/>
      <c r="C96" s="222"/>
      <c r="D96" s="223"/>
    </row>
    <row r="97" spans="1:4" ht="15" thickBot="1">
      <c r="A97" s="116" t="s">
        <v>328</v>
      </c>
      <c r="B97" s="208"/>
      <c r="C97" s="209"/>
      <c r="D97" s="181"/>
    </row>
    <row r="98" spans="1:4" ht="25.5">
      <c r="A98" s="109" t="s">
        <v>37</v>
      </c>
      <c r="B98" s="80" t="s">
        <v>283</v>
      </c>
      <c r="C98" s="267">
        <v>100</v>
      </c>
      <c r="D98" s="130" t="s">
        <v>166</v>
      </c>
    </row>
    <row r="99" spans="1:4" ht="25.5">
      <c r="A99" s="53" t="s">
        <v>67</v>
      </c>
      <c r="B99" s="77" t="s">
        <v>283</v>
      </c>
      <c r="C99" s="268">
        <v>10</v>
      </c>
      <c r="D99" s="111" t="s">
        <v>120</v>
      </c>
    </row>
    <row r="100" spans="1:4" ht="36" customHeight="1">
      <c r="A100" s="53" t="s">
        <v>116</v>
      </c>
      <c r="B100" s="77" t="s">
        <v>283</v>
      </c>
      <c r="C100" s="268">
        <v>1</v>
      </c>
      <c r="D100" s="111" t="s">
        <v>114</v>
      </c>
    </row>
    <row r="101" spans="1:4" ht="25.5">
      <c r="A101" s="53" t="s">
        <v>168</v>
      </c>
      <c r="B101" s="77" t="s">
        <v>283</v>
      </c>
      <c r="C101" s="268">
        <v>100</v>
      </c>
      <c r="D101" s="111" t="s">
        <v>114</v>
      </c>
    </row>
    <row r="102" spans="1:4" ht="14.25">
      <c r="A102" s="53" t="s">
        <v>60</v>
      </c>
      <c r="B102" s="129" t="s">
        <v>50</v>
      </c>
      <c r="C102" s="265">
        <v>6</v>
      </c>
      <c r="D102" s="111" t="s">
        <v>294</v>
      </c>
    </row>
    <row r="103" spans="1:4" ht="25.5">
      <c r="A103" s="53" t="s">
        <v>61</v>
      </c>
      <c r="B103" s="129" t="s">
        <v>58</v>
      </c>
      <c r="C103" s="265">
        <v>7</v>
      </c>
      <c r="D103" s="111" t="s">
        <v>51</v>
      </c>
    </row>
    <row r="104" spans="1:4" ht="30.75" customHeight="1">
      <c r="A104" s="53" t="s">
        <v>62</v>
      </c>
      <c r="B104" s="129" t="s">
        <v>59</v>
      </c>
      <c r="C104" s="265">
        <v>8</v>
      </c>
      <c r="D104" s="111" t="s">
        <v>52</v>
      </c>
    </row>
    <row r="105" spans="1:4" ht="14.25">
      <c r="A105" s="53" t="s">
        <v>49</v>
      </c>
      <c r="B105" s="129" t="s">
        <v>63</v>
      </c>
      <c r="C105" s="265">
        <v>15</v>
      </c>
      <c r="D105" s="111" t="s">
        <v>53</v>
      </c>
    </row>
    <row r="106" spans="1:4" ht="14.25">
      <c r="A106" s="53" t="s">
        <v>38</v>
      </c>
      <c r="B106" s="129" t="s">
        <v>64</v>
      </c>
      <c r="C106" s="265">
        <v>30</v>
      </c>
      <c r="D106" s="111" t="s">
        <v>53</v>
      </c>
    </row>
    <row r="107" spans="1:4" ht="14.25">
      <c r="A107" s="53" t="s">
        <v>54</v>
      </c>
      <c r="B107" s="129" t="s">
        <v>65</v>
      </c>
      <c r="C107" s="265">
        <v>1.5</v>
      </c>
      <c r="D107" s="111" t="s">
        <v>56</v>
      </c>
    </row>
    <row r="108" spans="1:4" ht="25.5">
      <c r="A108" s="53" t="s">
        <v>55</v>
      </c>
      <c r="B108" s="129" t="s">
        <v>66</v>
      </c>
      <c r="C108" s="265">
        <v>0.8</v>
      </c>
      <c r="D108" s="111" t="s">
        <v>57</v>
      </c>
    </row>
    <row r="109" spans="1:4" ht="42" customHeight="1" thickBot="1">
      <c r="A109" s="146" t="s">
        <v>48</v>
      </c>
      <c r="B109" s="137" t="s">
        <v>40</v>
      </c>
      <c r="C109" s="269">
        <v>0</v>
      </c>
      <c r="D109" s="138" t="s">
        <v>39</v>
      </c>
    </row>
    <row r="110" spans="1:4" ht="15" thickBot="1">
      <c r="A110" s="195" t="s">
        <v>329</v>
      </c>
      <c r="B110" s="196"/>
      <c r="C110" s="197"/>
      <c r="D110" s="223"/>
    </row>
    <row r="111" spans="1:4" s="225" customFormat="1" ht="19.5" customHeight="1" thickBot="1">
      <c r="A111" s="15" t="s">
        <v>31</v>
      </c>
      <c r="B111" s="128"/>
      <c r="C111" s="224">
        <f>C98*C104*C105</f>
        <v>12000</v>
      </c>
      <c r="D111" s="186" t="s">
        <v>113</v>
      </c>
    </row>
    <row r="112" spans="1:4" s="225" customFormat="1" ht="19.5" customHeight="1" thickBot="1">
      <c r="A112" s="15" t="s">
        <v>32</v>
      </c>
      <c r="B112" s="83"/>
      <c r="C112" s="187">
        <f>C111/12</f>
        <v>1000</v>
      </c>
      <c r="D112" s="188" t="s">
        <v>113</v>
      </c>
    </row>
    <row r="113" spans="1:4" s="225" customFormat="1" ht="19.5" customHeight="1" thickBot="1">
      <c r="A113" s="15" t="s">
        <v>36</v>
      </c>
      <c r="B113" s="83"/>
      <c r="C113" s="187">
        <f>C111/C10</f>
        <v>60</v>
      </c>
      <c r="D113" s="188" t="s">
        <v>119</v>
      </c>
    </row>
    <row r="114" spans="1:4" s="225" customFormat="1" ht="19.5" customHeight="1" thickBot="1">
      <c r="A114" s="15" t="s">
        <v>33</v>
      </c>
      <c r="B114" s="83"/>
      <c r="C114" s="187">
        <f>C112/C10</f>
        <v>5</v>
      </c>
      <c r="D114" s="188" t="s">
        <v>119</v>
      </c>
    </row>
    <row r="115" spans="1:4" s="225" customFormat="1" ht="19.5" customHeight="1" thickBot="1">
      <c r="A115" s="15" t="s">
        <v>34</v>
      </c>
      <c r="B115" s="98"/>
      <c r="C115" s="190">
        <f>C111/C99</f>
        <v>1200</v>
      </c>
      <c r="D115" s="188" t="s">
        <v>122</v>
      </c>
    </row>
    <row r="116" spans="1:4" s="225" customFormat="1" ht="19.5" customHeight="1" thickBot="1">
      <c r="A116" s="154" t="s">
        <v>35</v>
      </c>
      <c r="B116" s="155"/>
      <c r="C116" s="226">
        <f>C112/C99</f>
        <v>100</v>
      </c>
      <c r="D116" s="227" t="s">
        <v>122</v>
      </c>
    </row>
    <row r="117" spans="1:4" ht="15" thickBot="1">
      <c r="A117" s="195" t="s">
        <v>330</v>
      </c>
      <c r="B117" s="197"/>
      <c r="C117" s="228"/>
      <c r="D117" s="117"/>
    </row>
    <row r="118" spans="1:4" ht="30" customHeight="1" thickBot="1">
      <c r="A118" s="156" t="s">
        <v>17</v>
      </c>
      <c r="B118" s="153"/>
      <c r="C118" s="270">
        <v>50</v>
      </c>
      <c r="D118" s="229" t="s">
        <v>120</v>
      </c>
    </row>
    <row r="119" spans="1:4" ht="15" thickBot="1">
      <c r="A119" s="116" t="s">
        <v>344</v>
      </c>
      <c r="B119" s="230"/>
      <c r="C119" s="207"/>
      <c r="D119" s="231"/>
    </row>
    <row r="120" spans="1:4" ht="18" customHeight="1">
      <c r="A120" s="109" t="s">
        <v>27</v>
      </c>
      <c r="B120" s="132" t="s">
        <v>29</v>
      </c>
      <c r="C120" s="271">
        <v>4</v>
      </c>
      <c r="D120" s="131" t="s">
        <v>294</v>
      </c>
    </row>
    <row r="121" spans="1:4" ht="15" thickBot="1">
      <c r="A121" s="133" t="s">
        <v>28</v>
      </c>
      <c r="B121" s="134" t="s">
        <v>30</v>
      </c>
      <c r="C121" s="259">
        <v>8</v>
      </c>
      <c r="D121" s="135" t="s">
        <v>294</v>
      </c>
    </row>
    <row r="122" spans="1:4" ht="15" thickBot="1">
      <c r="A122" s="101" t="s">
        <v>345</v>
      </c>
      <c r="B122" s="81"/>
      <c r="C122" s="173"/>
      <c r="D122" s="232"/>
    </row>
    <row r="123" spans="1:4" ht="15" thickBot="1">
      <c r="A123" s="7" t="s">
        <v>151</v>
      </c>
      <c r="B123" s="82"/>
      <c r="C123" s="187">
        <f>C118*2*C120</f>
        <v>400</v>
      </c>
      <c r="D123" s="188" t="s">
        <v>113</v>
      </c>
    </row>
    <row r="124" spans="1:4" ht="15" thickBot="1">
      <c r="A124" s="5" t="s">
        <v>152</v>
      </c>
      <c r="B124" s="83"/>
      <c r="C124" s="187">
        <f>C123/12</f>
        <v>33.333333333333336</v>
      </c>
      <c r="D124" s="188" t="s">
        <v>113</v>
      </c>
    </row>
    <row r="125" spans="1:4" ht="15" thickBot="1">
      <c r="A125" s="7" t="s">
        <v>155</v>
      </c>
      <c r="B125" s="82"/>
      <c r="C125" s="187">
        <v>0</v>
      </c>
      <c r="D125" s="188" t="s">
        <v>119</v>
      </c>
    </row>
    <row r="126" spans="1:4" ht="15" thickBot="1">
      <c r="A126" s="7" t="s">
        <v>156</v>
      </c>
      <c r="B126" s="82"/>
      <c r="C126" s="187">
        <v>0</v>
      </c>
      <c r="D126" s="188" t="s">
        <v>119</v>
      </c>
    </row>
    <row r="127" spans="1:4" ht="15" thickBot="1">
      <c r="A127" s="7" t="s">
        <v>153</v>
      </c>
      <c r="B127" s="84"/>
      <c r="C127" s="190">
        <f>C123/C118</f>
        <v>8</v>
      </c>
      <c r="D127" s="188" t="s">
        <v>122</v>
      </c>
    </row>
    <row r="128" spans="1:4" s="233" customFormat="1" ht="15.75" thickBot="1">
      <c r="A128" s="76" t="s">
        <v>154</v>
      </c>
      <c r="B128" s="93"/>
      <c r="C128" s="226">
        <f>C124/C118</f>
        <v>0.6666666666666667</v>
      </c>
      <c r="D128" s="227" t="s">
        <v>122</v>
      </c>
    </row>
    <row r="129" spans="1:4" s="225" customFormat="1" ht="48" customHeight="1" thickBot="1">
      <c r="A129" s="299" t="s">
        <v>25</v>
      </c>
      <c r="B129" s="300"/>
      <c r="C129" s="300"/>
      <c r="D129" s="301"/>
    </row>
    <row r="130" spans="1:4" s="236" customFormat="1" ht="15.75" thickBot="1">
      <c r="A130" s="67"/>
      <c r="B130" s="86"/>
      <c r="C130" s="234"/>
      <c r="D130" s="235"/>
    </row>
    <row r="131" spans="1:4" s="184" customFormat="1" ht="18" customHeight="1" thickBot="1">
      <c r="A131" s="37" t="s">
        <v>334</v>
      </c>
      <c r="B131" s="81"/>
      <c r="C131" s="182"/>
      <c r="D131" s="183"/>
    </row>
    <row r="132" spans="1:4" ht="18" customHeight="1" thickBot="1">
      <c r="A132" s="34" t="s">
        <v>139</v>
      </c>
      <c r="B132" s="82"/>
      <c r="C132" s="185">
        <f aca="true" t="shared" si="0" ref="C132:C137">SUM(C89,C111,C123)</f>
        <v>156950</v>
      </c>
      <c r="D132" s="186" t="s">
        <v>113</v>
      </c>
    </row>
    <row r="133" spans="1:4" ht="18" customHeight="1" thickBot="1">
      <c r="A133" s="15" t="s">
        <v>140</v>
      </c>
      <c r="B133" s="83"/>
      <c r="C133" s="187">
        <f t="shared" si="0"/>
        <v>13079.166666666668</v>
      </c>
      <c r="D133" s="188" t="s">
        <v>113</v>
      </c>
    </row>
    <row r="134" spans="1:4" s="189" customFormat="1" ht="18" customHeight="1" thickBot="1">
      <c r="A134" s="7" t="s">
        <v>141</v>
      </c>
      <c r="B134" s="82"/>
      <c r="C134" s="187">
        <f t="shared" si="0"/>
        <v>60</v>
      </c>
      <c r="D134" s="188" t="s">
        <v>119</v>
      </c>
    </row>
    <row r="135" spans="1:4" s="189" customFormat="1" ht="18" customHeight="1" thickBot="1">
      <c r="A135" s="7" t="s">
        <v>142</v>
      </c>
      <c r="B135" s="82"/>
      <c r="C135" s="187">
        <f t="shared" si="0"/>
        <v>5</v>
      </c>
      <c r="D135" s="188" t="s">
        <v>119</v>
      </c>
    </row>
    <row r="136" spans="1:4" s="189" customFormat="1" ht="18" customHeight="1" thickBot="1">
      <c r="A136" s="7" t="s">
        <v>143</v>
      </c>
      <c r="B136" s="82"/>
      <c r="C136" s="187">
        <f t="shared" si="0"/>
        <v>1261.7916666666667</v>
      </c>
      <c r="D136" s="188" t="s">
        <v>122</v>
      </c>
    </row>
    <row r="137" spans="1:4" s="189" customFormat="1" ht="18" customHeight="1" thickBot="1">
      <c r="A137" s="5" t="s">
        <v>144</v>
      </c>
      <c r="B137" s="83"/>
      <c r="C137" s="187">
        <f t="shared" si="0"/>
        <v>105.14930555555556</v>
      </c>
      <c r="D137" s="188" t="s">
        <v>122</v>
      </c>
    </row>
    <row r="138" spans="1:4" ht="15" thickBot="1">
      <c r="A138" s="294"/>
      <c r="B138" s="295"/>
      <c r="C138" s="295"/>
      <c r="D138" s="285"/>
    </row>
    <row r="139" spans="1:4" ht="15" thickBot="1">
      <c r="A139" s="37" t="s">
        <v>335</v>
      </c>
      <c r="B139" s="81"/>
      <c r="C139" s="182"/>
      <c r="D139" s="183"/>
    </row>
    <row r="140" spans="1:4" ht="15" thickBot="1">
      <c r="A140" s="34" t="s">
        <v>139</v>
      </c>
      <c r="B140" s="82"/>
      <c r="C140" s="185">
        <f aca="true" t="shared" si="1" ref="C140:C145">SUM(C22,C132)</f>
        <v>203150</v>
      </c>
      <c r="D140" s="186" t="s">
        <v>113</v>
      </c>
    </row>
    <row r="141" spans="1:4" ht="15" thickBot="1">
      <c r="A141" s="15" t="s">
        <v>140</v>
      </c>
      <c r="B141" s="83"/>
      <c r="C141" s="187">
        <f t="shared" si="1"/>
        <v>16929.166666666668</v>
      </c>
      <c r="D141" s="188" t="s">
        <v>113</v>
      </c>
    </row>
    <row r="142" spans="1:4" ht="15" thickBot="1">
      <c r="A142" s="7" t="s">
        <v>141</v>
      </c>
      <c r="B142" s="82"/>
      <c r="C142" s="187">
        <f t="shared" si="1"/>
        <v>60</v>
      </c>
      <c r="D142" s="188" t="s">
        <v>119</v>
      </c>
    </row>
    <row r="143" spans="1:4" ht="15" thickBot="1">
      <c r="A143" s="7" t="s">
        <v>142</v>
      </c>
      <c r="B143" s="82"/>
      <c r="C143" s="187">
        <f t="shared" si="1"/>
        <v>5</v>
      </c>
      <c r="D143" s="188" t="s">
        <v>119</v>
      </c>
    </row>
    <row r="144" spans="1:4" ht="15" thickBot="1">
      <c r="A144" s="7" t="s">
        <v>143</v>
      </c>
      <c r="B144" s="82"/>
      <c r="C144" s="187">
        <f t="shared" si="1"/>
        <v>1268.7916666666667</v>
      </c>
      <c r="D144" s="188" t="s">
        <v>122</v>
      </c>
    </row>
    <row r="145" spans="1:4" ht="15" thickBot="1">
      <c r="A145" s="5" t="s">
        <v>144</v>
      </c>
      <c r="B145" s="83"/>
      <c r="C145" s="187">
        <f t="shared" si="1"/>
        <v>105.73263888888889</v>
      </c>
      <c r="D145" s="188" t="s">
        <v>122</v>
      </c>
    </row>
  </sheetData>
  <sheetProtection password="8E21" sheet="1" objects="1" scenarios="1"/>
  <mergeCells count="6">
    <mergeCell ref="A95:D95"/>
    <mergeCell ref="A129:D129"/>
    <mergeCell ref="A1:D1"/>
    <mergeCell ref="A54:D54"/>
    <mergeCell ref="A34:D34"/>
    <mergeCell ref="A28:D28"/>
  </mergeCells>
  <printOptions horizontalCentered="1" verticalCentered="1"/>
  <pageMargins left="0.7086614173228347" right="0.7086614173228347" top="0.7480314960629921" bottom="0.7480314960629921" header="0.31496062992125984" footer="0.31496062992125984"/>
  <pageSetup orientation="portrait" paperSize="9" scale="61" r:id="rId2"/>
  <headerFooter alignWithMargins="0">
    <oddFooter>&amp;Rwww.archivistes-experts.fr - &amp;P/&amp;N</oddFooter>
  </headerFooter>
  <rowBreaks count="4" manualBreakCount="4">
    <brk id="28" max="3" man="1"/>
    <brk id="87" max="3" man="1"/>
    <brk id="116" max="3" man="1"/>
    <brk id="145" max="2" man="1"/>
  </rowBreaks>
  <drawing r:id="rId1"/>
</worksheet>
</file>

<file path=xl/worksheets/sheet3.xml><?xml version="1.0" encoding="utf-8"?>
<worksheet xmlns="http://schemas.openxmlformats.org/spreadsheetml/2006/main" xmlns:r="http://schemas.openxmlformats.org/officeDocument/2006/relationships">
  <dimension ref="A1:D87"/>
  <sheetViews>
    <sheetView view="pageBreakPreview" zoomScale="60" workbookViewId="0" topLeftCell="A37">
      <selection activeCell="C93" sqref="C93"/>
    </sheetView>
  </sheetViews>
  <sheetFormatPr defaultColWidth="11.421875" defaultRowHeight="15"/>
  <cols>
    <col min="1" max="1" width="46.00390625" style="1" customWidth="1"/>
    <col min="2" max="2" width="62.140625" style="1" customWidth="1"/>
    <col min="3" max="3" width="29.57421875" style="1" customWidth="1"/>
    <col min="4" max="4" width="30.28125" style="73" customWidth="1"/>
  </cols>
  <sheetData>
    <row r="1" spans="1:4" ht="14.25">
      <c r="A1" s="1" t="s">
        <v>169</v>
      </c>
      <c r="B1" s="1" t="s">
        <v>170</v>
      </c>
      <c r="C1" s="1" t="s">
        <v>280</v>
      </c>
      <c r="D1" s="73" t="s">
        <v>281</v>
      </c>
    </row>
    <row r="10" spans="1:4" s="104" customFormat="1" ht="14.25">
      <c r="A10" s="102" t="s">
        <v>212</v>
      </c>
      <c r="B10" s="102"/>
      <c r="C10" s="102"/>
      <c r="D10" s="103"/>
    </row>
    <row r="11" spans="1:4" s="108" customFormat="1" ht="28.5">
      <c r="A11" s="105" t="s">
        <v>172</v>
      </c>
      <c r="B11" s="105" t="s">
        <v>213</v>
      </c>
      <c r="C11" s="106" t="s">
        <v>279</v>
      </c>
      <c r="D11" s="107">
        <v>3.5</v>
      </c>
    </row>
    <row r="12" spans="1:4" s="108" customFormat="1" ht="14.25">
      <c r="A12" s="105" t="s">
        <v>214</v>
      </c>
      <c r="B12" s="105" t="s">
        <v>215</v>
      </c>
      <c r="C12" s="105"/>
      <c r="D12" s="107">
        <v>38</v>
      </c>
    </row>
    <row r="13" spans="1:4" s="108" customFormat="1" ht="14.25">
      <c r="A13" s="105" t="s">
        <v>180</v>
      </c>
      <c r="B13" s="105" t="s">
        <v>216</v>
      </c>
      <c r="C13" s="105"/>
      <c r="D13" s="107">
        <v>72</v>
      </c>
    </row>
    <row r="14" spans="1:4" s="108" customFormat="1" ht="14.25">
      <c r="A14" s="105" t="s">
        <v>217</v>
      </c>
      <c r="B14" s="105" t="s">
        <v>218</v>
      </c>
      <c r="C14" s="105"/>
      <c r="D14" s="107">
        <v>55</v>
      </c>
    </row>
    <row r="15" spans="1:4" s="108" customFormat="1" ht="14.25">
      <c r="A15" s="105" t="s">
        <v>219</v>
      </c>
      <c r="B15" s="105" t="s">
        <v>220</v>
      </c>
      <c r="C15" s="105"/>
      <c r="D15" s="107">
        <v>0.46</v>
      </c>
    </row>
    <row r="16" spans="1:4" s="104" customFormat="1" ht="14.25">
      <c r="A16" s="102" t="s">
        <v>171</v>
      </c>
      <c r="B16" s="102"/>
      <c r="C16" s="102"/>
      <c r="D16" s="103"/>
    </row>
    <row r="17" spans="1:4" s="108" customFormat="1" ht="14.25">
      <c r="A17" s="105" t="s">
        <v>172</v>
      </c>
      <c r="B17" s="105" t="s">
        <v>173</v>
      </c>
      <c r="C17" s="105"/>
      <c r="D17" s="107">
        <v>1.15</v>
      </c>
    </row>
    <row r="18" spans="1:4" s="108" customFormat="1" ht="14.25">
      <c r="A18" s="105" t="s">
        <v>174</v>
      </c>
      <c r="B18" s="105" t="s">
        <v>175</v>
      </c>
      <c r="C18" s="105"/>
      <c r="D18" s="107">
        <v>52.62</v>
      </c>
    </row>
    <row r="19" spans="1:4" s="108" customFormat="1" ht="14.25">
      <c r="A19" s="105" t="s">
        <v>176</v>
      </c>
      <c r="B19" s="105" t="s">
        <v>177</v>
      </c>
      <c r="C19" s="105"/>
      <c r="D19" s="107">
        <v>9.91</v>
      </c>
    </row>
    <row r="20" spans="1:4" s="108" customFormat="1" ht="14.25">
      <c r="A20" s="105" t="s">
        <v>178</v>
      </c>
      <c r="B20" s="105" t="s">
        <v>179</v>
      </c>
      <c r="C20" s="105"/>
      <c r="D20" s="107">
        <v>2.77</v>
      </c>
    </row>
    <row r="21" spans="1:4" s="108" customFormat="1" ht="14.25">
      <c r="A21" s="105" t="s">
        <v>180</v>
      </c>
      <c r="B21" s="105" t="s">
        <v>181</v>
      </c>
      <c r="C21" s="105"/>
      <c r="D21" s="107">
        <v>65</v>
      </c>
    </row>
    <row r="22" spans="1:4" s="108" customFormat="1" ht="14.25">
      <c r="A22" s="105" t="s">
        <v>182</v>
      </c>
      <c r="B22" s="105" t="s">
        <v>183</v>
      </c>
      <c r="C22" s="105"/>
      <c r="D22" s="107">
        <v>2</v>
      </c>
    </row>
    <row r="23" spans="1:4" s="72" customFormat="1" ht="14.25">
      <c r="A23" s="75" t="s">
        <v>184</v>
      </c>
      <c r="B23" s="75"/>
      <c r="C23" s="75"/>
      <c r="D23" s="74"/>
    </row>
    <row r="24" spans="1:4" ht="14.25">
      <c r="A24" s="1" t="s">
        <v>185</v>
      </c>
      <c r="B24" s="1" t="s">
        <v>186</v>
      </c>
      <c r="D24" s="73">
        <v>237.86</v>
      </c>
    </row>
    <row r="25" spans="1:4" ht="14.25">
      <c r="A25" s="1" t="s">
        <v>185</v>
      </c>
      <c r="B25" s="1" t="s">
        <v>187</v>
      </c>
      <c r="D25" s="73">
        <v>237.86</v>
      </c>
    </row>
    <row r="26" spans="1:4" s="72" customFormat="1" ht="14.25">
      <c r="A26" s="75" t="s">
        <v>188</v>
      </c>
      <c r="B26" s="75"/>
      <c r="C26" s="75"/>
      <c r="D26" s="74"/>
    </row>
    <row r="27" spans="1:4" ht="14.25">
      <c r="A27" s="1" t="s">
        <v>189</v>
      </c>
      <c r="B27" s="1" t="s">
        <v>190</v>
      </c>
      <c r="D27" s="73">
        <v>3.53</v>
      </c>
    </row>
    <row r="28" spans="1:4" ht="14.25">
      <c r="A28" s="1" t="s">
        <v>191</v>
      </c>
      <c r="B28" s="1" t="s">
        <v>192</v>
      </c>
      <c r="D28" s="73">
        <v>0.21</v>
      </c>
    </row>
    <row r="29" spans="1:4" ht="14.25">
      <c r="A29" s="1" t="s">
        <v>191</v>
      </c>
      <c r="B29" s="1" t="s">
        <v>193</v>
      </c>
      <c r="D29" s="73">
        <v>0.9</v>
      </c>
    </row>
    <row r="30" spans="1:4" ht="14.25">
      <c r="A30" s="1" t="s">
        <v>191</v>
      </c>
      <c r="B30" s="1" t="s">
        <v>194</v>
      </c>
      <c r="D30" s="73">
        <v>7.62</v>
      </c>
    </row>
    <row r="31" spans="1:4" ht="14.25">
      <c r="A31" s="1" t="s">
        <v>195</v>
      </c>
      <c r="B31" s="1" t="s">
        <v>196</v>
      </c>
      <c r="D31" s="73">
        <v>1.54</v>
      </c>
    </row>
    <row r="32" spans="1:4" ht="14.25">
      <c r="A32" s="1" t="s">
        <v>195</v>
      </c>
      <c r="B32" s="1" t="s">
        <v>197</v>
      </c>
      <c r="D32" s="73">
        <v>1</v>
      </c>
    </row>
    <row r="33" spans="1:4" ht="14.25">
      <c r="A33" s="1" t="s">
        <v>195</v>
      </c>
      <c r="B33" s="1" t="s">
        <v>198</v>
      </c>
      <c r="D33" s="73">
        <v>1.54</v>
      </c>
    </row>
    <row r="34" spans="1:4" ht="14.25">
      <c r="A34" s="1" t="s">
        <v>195</v>
      </c>
      <c r="B34" s="1" t="s">
        <v>199</v>
      </c>
      <c r="D34" s="73">
        <v>1.11</v>
      </c>
    </row>
    <row r="35" spans="1:4" ht="14.25">
      <c r="A35" s="1" t="s">
        <v>195</v>
      </c>
      <c r="B35" s="1" t="s">
        <v>200</v>
      </c>
      <c r="D35" s="73">
        <v>22</v>
      </c>
    </row>
    <row r="36" spans="1:4" ht="14.25">
      <c r="A36" s="1" t="s">
        <v>195</v>
      </c>
      <c r="B36" s="1" t="s">
        <v>201</v>
      </c>
      <c r="D36" s="73">
        <v>21.34</v>
      </c>
    </row>
    <row r="37" spans="1:4" ht="14.25">
      <c r="A37" s="1" t="s">
        <v>195</v>
      </c>
      <c r="B37" s="1" t="s">
        <v>202</v>
      </c>
      <c r="D37" s="73">
        <v>40</v>
      </c>
    </row>
    <row r="38" spans="1:4" ht="14.25">
      <c r="A38" s="1" t="s">
        <v>195</v>
      </c>
      <c r="B38" s="1" t="s">
        <v>203</v>
      </c>
      <c r="D38" s="73">
        <v>38</v>
      </c>
    </row>
    <row r="39" spans="1:4" ht="14.25">
      <c r="A39" s="1" t="s">
        <v>204</v>
      </c>
      <c r="B39" s="1" t="s">
        <v>205</v>
      </c>
      <c r="D39" s="73">
        <v>0.89</v>
      </c>
    </row>
    <row r="40" spans="1:4" ht="14.25">
      <c r="A40" s="1" t="s">
        <v>204</v>
      </c>
      <c r="B40" s="1" t="s">
        <v>206</v>
      </c>
      <c r="D40" s="73">
        <v>0.88</v>
      </c>
    </row>
    <row r="41" spans="1:4" ht="14.25">
      <c r="A41" s="1" t="s">
        <v>204</v>
      </c>
      <c r="B41" s="1" t="s">
        <v>207</v>
      </c>
      <c r="D41" s="73">
        <v>3</v>
      </c>
    </row>
    <row r="42" spans="1:4" ht="14.25">
      <c r="A42" s="1" t="s">
        <v>208</v>
      </c>
      <c r="B42" s="1" t="s">
        <v>209</v>
      </c>
      <c r="D42" s="73">
        <v>0.76</v>
      </c>
    </row>
    <row r="43" spans="1:4" ht="14.25">
      <c r="A43" s="1" t="s">
        <v>208</v>
      </c>
      <c r="B43" s="1" t="s">
        <v>210</v>
      </c>
      <c r="D43" s="73">
        <v>0.76</v>
      </c>
    </row>
    <row r="44" spans="1:4" ht="14.25">
      <c r="A44" s="1" t="s">
        <v>208</v>
      </c>
      <c r="B44" s="1" t="s">
        <v>211</v>
      </c>
      <c r="D44" s="73">
        <v>3</v>
      </c>
    </row>
    <row r="45" spans="1:4" s="72" customFormat="1" ht="14.25">
      <c r="A45" s="75" t="s">
        <v>221</v>
      </c>
      <c r="B45" s="75"/>
      <c r="C45" s="75"/>
      <c r="D45" s="74"/>
    </row>
    <row r="46" spans="1:4" ht="14.25">
      <c r="A46" s="1" t="s">
        <v>222</v>
      </c>
      <c r="B46" s="1" t="s">
        <v>223</v>
      </c>
      <c r="D46" s="73">
        <v>3.5</v>
      </c>
    </row>
    <row r="47" spans="1:4" ht="14.25">
      <c r="A47" s="1" t="s">
        <v>222</v>
      </c>
      <c r="B47" s="1" t="s">
        <v>224</v>
      </c>
      <c r="D47" s="73">
        <v>4.16</v>
      </c>
    </row>
    <row r="48" spans="1:4" ht="14.25">
      <c r="A48" s="1" t="s">
        <v>225</v>
      </c>
      <c r="B48" s="1" t="s">
        <v>226</v>
      </c>
      <c r="D48" s="73">
        <v>6.42</v>
      </c>
    </row>
    <row r="49" spans="1:4" ht="14.25">
      <c r="A49" s="1" t="s">
        <v>222</v>
      </c>
      <c r="B49" s="1" t="s">
        <v>227</v>
      </c>
      <c r="D49" s="73">
        <v>10.67</v>
      </c>
    </row>
    <row r="50" spans="1:4" ht="14.25">
      <c r="A50" s="1" t="s">
        <v>222</v>
      </c>
      <c r="B50" s="1" t="s">
        <v>228</v>
      </c>
      <c r="D50" s="73">
        <v>5.49</v>
      </c>
    </row>
    <row r="51" spans="1:4" ht="14.25">
      <c r="A51" s="1" t="s">
        <v>222</v>
      </c>
      <c r="B51" s="1" t="s">
        <v>229</v>
      </c>
      <c r="D51" s="73">
        <v>4.27</v>
      </c>
    </row>
    <row r="52" spans="1:4" ht="14.25">
      <c r="A52" s="1" t="s">
        <v>222</v>
      </c>
      <c r="B52" s="1" t="s">
        <v>230</v>
      </c>
      <c r="D52" s="73">
        <v>3.66</v>
      </c>
    </row>
    <row r="53" spans="1:4" ht="14.25">
      <c r="A53" s="1" t="s">
        <v>222</v>
      </c>
      <c r="B53" s="1" t="s">
        <v>231</v>
      </c>
      <c r="D53" s="73">
        <v>3</v>
      </c>
    </row>
    <row r="54" spans="1:4" ht="14.25">
      <c r="A54" s="1" t="s">
        <v>195</v>
      </c>
      <c r="B54" s="1" t="s">
        <v>232</v>
      </c>
      <c r="D54" s="73">
        <v>22.84</v>
      </c>
    </row>
    <row r="55" spans="1:4" ht="14.25">
      <c r="A55" s="1" t="s">
        <v>195</v>
      </c>
      <c r="B55" s="1" t="s">
        <v>233</v>
      </c>
      <c r="D55" s="73">
        <v>9.97</v>
      </c>
    </row>
    <row r="56" spans="1:4" ht="14.25">
      <c r="A56" s="1" t="s">
        <v>195</v>
      </c>
      <c r="B56" s="1" t="s">
        <v>234</v>
      </c>
      <c r="D56" s="73">
        <v>34.3</v>
      </c>
    </row>
    <row r="57" spans="1:4" ht="14.25">
      <c r="A57" s="1" t="s">
        <v>195</v>
      </c>
      <c r="B57" s="1" t="s">
        <v>235</v>
      </c>
      <c r="D57" s="73">
        <v>5.74</v>
      </c>
    </row>
    <row r="58" spans="1:4" ht="14.25">
      <c r="A58" s="1" t="s">
        <v>195</v>
      </c>
      <c r="B58" s="1" t="s">
        <v>236</v>
      </c>
      <c r="D58" s="73">
        <v>22.84</v>
      </c>
    </row>
    <row r="59" spans="1:4" ht="14.25">
      <c r="A59" s="1" t="s">
        <v>195</v>
      </c>
      <c r="B59" s="1" t="s">
        <v>237</v>
      </c>
      <c r="D59" s="73">
        <v>9.97</v>
      </c>
    </row>
    <row r="60" spans="1:4" ht="14.25">
      <c r="A60" s="1" t="s">
        <v>195</v>
      </c>
      <c r="B60" s="1" t="s">
        <v>238</v>
      </c>
      <c r="D60" s="73">
        <v>34.3</v>
      </c>
    </row>
    <row r="61" spans="1:4" ht="14.25">
      <c r="A61" s="1" t="s">
        <v>195</v>
      </c>
      <c r="B61" s="1" t="s">
        <v>239</v>
      </c>
      <c r="D61" s="73">
        <v>5.09</v>
      </c>
    </row>
    <row r="62" spans="1:4" ht="14.25">
      <c r="A62" s="1" t="s">
        <v>195</v>
      </c>
      <c r="B62" s="1" t="s">
        <v>240</v>
      </c>
      <c r="D62" s="73">
        <v>78.5</v>
      </c>
    </row>
    <row r="63" spans="1:4" ht="14.25">
      <c r="A63" s="1" t="s">
        <v>195</v>
      </c>
      <c r="B63" s="1" t="s">
        <v>241</v>
      </c>
      <c r="D63" s="73">
        <v>23.6</v>
      </c>
    </row>
    <row r="64" spans="1:4" ht="14.25">
      <c r="A64" s="1" t="s">
        <v>195</v>
      </c>
      <c r="B64" s="1" t="s">
        <v>242</v>
      </c>
      <c r="D64" s="73">
        <v>33.54</v>
      </c>
    </row>
    <row r="65" spans="1:4" ht="14.25">
      <c r="A65" s="1" t="s">
        <v>195</v>
      </c>
      <c r="B65" s="1" t="s">
        <v>243</v>
      </c>
      <c r="D65" s="73">
        <v>149</v>
      </c>
    </row>
    <row r="66" spans="1:4" ht="14.25">
      <c r="A66" s="1" t="s">
        <v>195</v>
      </c>
      <c r="B66" s="1" t="s">
        <v>244</v>
      </c>
      <c r="D66" s="73">
        <v>22</v>
      </c>
    </row>
    <row r="67" spans="1:4" ht="14.25">
      <c r="A67" s="1" t="s">
        <v>245</v>
      </c>
      <c r="B67" s="1" t="s">
        <v>246</v>
      </c>
      <c r="D67" s="73">
        <v>9.49</v>
      </c>
    </row>
    <row r="68" spans="1:4" ht="14.25">
      <c r="A68" s="1" t="s">
        <v>245</v>
      </c>
      <c r="B68" s="1" t="s">
        <v>247</v>
      </c>
      <c r="D68" s="73">
        <v>0.72</v>
      </c>
    </row>
    <row r="69" spans="1:4" ht="14.25">
      <c r="A69" s="1" t="s">
        <v>245</v>
      </c>
      <c r="B69" s="1" t="s">
        <v>248</v>
      </c>
      <c r="D69" s="73">
        <v>6.92</v>
      </c>
    </row>
    <row r="70" spans="1:4" ht="14.25">
      <c r="A70" s="1" t="s">
        <v>245</v>
      </c>
      <c r="B70" s="1" t="s">
        <v>249</v>
      </c>
      <c r="D70" s="73">
        <v>0.36</v>
      </c>
    </row>
    <row r="71" spans="1:4" ht="14.25">
      <c r="A71" s="1" t="s">
        <v>250</v>
      </c>
      <c r="B71" s="1" t="s">
        <v>251</v>
      </c>
      <c r="D71" s="73">
        <v>8.04</v>
      </c>
    </row>
    <row r="72" spans="1:4" ht="14.25">
      <c r="A72" s="1" t="s">
        <v>250</v>
      </c>
      <c r="B72" s="1" t="s">
        <v>252</v>
      </c>
      <c r="D72" s="73">
        <v>8.69</v>
      </c>
    </row>
    <row r="73" spans="1:4" ht="14.25">
      <c r="A73" s="1" t="s">
        <v>253</v>
      </c>
      <c r="B73" s="1" t="s">
        <v>254</v>
      </c>
      <c r="D73" s="73">
        <v>0.5</v>
      </c>
    </row>
    <row r="74" spans="1:4" s="72" customFormat="1" ht="14.25">
      <c r="A74" s="75" t="s">
        <v>255</v>
      </c>
      <c r="B74" s="75"/>
      <c r="C74" s="75"/>
      <c r="D74" s="74"/>
    </row>
    <row r="75" spans="1:4" ht="14.25">
      <c r="A75" s="1" t="s">
        <v>256</v>
      </c>
      <c r="B75" s="1" t="s">
        <v>257</v>
      </c>
      <c r="D75" s="73">
        <v>1</v>
      </c>
    </row>
    <row r="76" spans="1:4" ht="14.25">
      <c r="A76" s="1" t="s">
        <v>258</v>
      </c>
      <c r="B76" s="1" t="s">
        <v>259</v>
      </c>
      <c r="D76" s="73">
        <v>1.5</v>
      </c>
    </row>
    <row r="77" spans="1:4" s="72" customFormat="1" ht="14.25">
      <c r="A77" s="75" t="s">
        <v>260</v>
      </c>
      <c r="B77" s="75"/>
      <c r="C77" s="75"/>
      <c r="D77" s="74"/>
    </row>
    <row r="78" spans="1:4" ht="14.25">
      <c r="A78" s="1" t="s">
        <v>261</v>
      </c>
      <c r="B78" s="1" t="s">
        <v>262</v>
      </c>
      <c r="D78" s="73">
        <v>1.45</v>
      </c>
    </row>
    <row r="79" spans="1:4" ht="14.25">
      <c r="A79" s="1" t="s">
        <v>263</v>
      </c>
      <c r="B79" s="1" t="s">
        <v>264</v>
      </c>
      <c r="D79" s="73">
        <v>2</v>
      </c>
    </row>
    <row r="80" spans="1:4" ht="14.25">
      <c r="A80" s="1" t="s">
        <v>265</v>
      </c>
      <c r="B80" s="1" t="s">
        <v>266</v>
      </c>
      <c r="D80" s="73">
        <v>2.5</v>
      </c>
    </row>
    <row r="81" ht="14.25">
      <c r="A81" s="1" t="s">
        <v>267</v>
      </c>
    </row>
    <row r="82" spans="1:4" ht="14.25">
      <c r="A82" s="1" t="s">
        <v>268</v>
      </c>
      <c r="B82" s="1" t="s">
        <v>269</v>
      </c>
      <c r="D82" s="73">
        <v>1.61</v>
      </c>
    </row>
    <row r="83" spans="1:4" ht="14.25">
      <c r="A83" s="1" t="s">
        <v>270</v>
      </c>
      <c r="B83" s="1" t="s">
        <v>271</v>
      </c>
      <c r="D83" s="73">
        <v>2</v>
      </c>
    </row>
    <row r="84" spans="1:4" ht="14.25">
      <c r="A84" s="1" t="s">
        <v>272</v>
      </c>
      <c r="B84" s="1" t="s">
        <v>273</v>
      </c>
      <c r="D84" s="73">
        <v>2.5</v>
      </c>
    </row>
    <row r="85" spans="1:4" s="72" customFormat="1" ht="14.25">
      <c r="A85" s="75" t="s">
        <v>274</v>
      </c>
      <c r="B85" s="75"/>
      <c r="C85" s="75"/>
      <c r="D85" s="74"/>
    </row>
    <row r="86" spans="1:4" ht="14.25">
      <c r="A86" s="1" t="s">
        <v>275</v>
      </c>
      <c r="B86" s="1" t="s">
        <v>276</v>
      </c>
      <c r="D86" s="73">
        <v>0</v>
      </c>
    </row>
    <row r="87" spans="1:4" ht="14.25">
      <c r="A87" s="1" t="s">
        <v>277</v>
      </c>
      <c r="B87" s="1" t="s">
        <v>278</v>
      </c>
      <c r="D87" s="73">
        <v>25</v>
      </c>
    </row>
  </sheetData>
  <printOptions/>
  <pageMargins left="0.75" right="0.75" top="1" bottom="1" header="0.4921259845" footer="0.4921259845"/>
  <pageSetup horizontalDpi="300" verticalDpi="300" orientation="portrait" paperSize="9" scale="3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archivistes-experts</dc:creator>
  <cp:keywords/>
  <dc:description/>
  <cp:lastModifiedBy>Eric Micaelli</cp:lastModifiedBy>
  <cp:lastPrinted>2011-11-28T16:13:33Z</cp:lastPrinted>
  <dcterms:created xsi:type="dcterms:W3CDTF">2010-12-18T14:18:28Z</dcterms:created>
  <dcterms:modified xsi:type="dcterms:W3CDTF">2012-06-27T17:57:03Z</dcterms:modified>
  <cp:category/>
  <cp:version/>
  <cp:contentType/>
  <cp:contentStatus/>
</cp:coreProperties>
</file>